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Доходы!$6:$6</definedName>
    <definedName name="_xlnm.Print_Area" localSheetId="0">Доходы!$A$1:$F$126</definedName>
  </definedNames>
  <calcPr calcId="125725"/>
</workbook>
</file>

<file path=xl/calcChain.xml><?xml version="1.0" encoding="utf-8"?>
<calcChain xmlns="http://schemas.openxmlformats.org/spreadsheetml/2006/main">
  <c r="F122" i="2"/>
  <c r="E96"/>
  <c r="E10"/>
  <c r="E38"/>
  <c r="E33" s="1"/>
  <c r="D20"/>
  <c r="E20"/>
  <c r="F15" l="1"/>
  <c r="F24"/>
  <c r="F26"/>
  <c r="F27"/>
  <c r="F29"/>
  <c r="F30"/>
  <c r="F34"/>
  <c r="F36"/>
  <c r="F38"/>
  <c r="F42"/>
  <c r="F43"/>
  <c r="F45"/>
  <c r="F48"/>
  <c r="F55"/>
  <c r="F65"/>
  <c r="F68"/>
  <c r="F70"/>
  <c r="F74"/>
  <c r="F76"/>
  <c r="F78"/>
  <c r="F83"/>
  <c r="F84"/>
  <c r="F85"/>
  <c r="F86"/>
  <c r="F91"/>
  <c r="F92"/>
  <c r="F93"/>
  <c r="F95"/>
  <c r="F98"/>
  <c r="F100"/>
  <c r="F102"/>
  <c r="F109"/>
  <c r="F111"/>
  <c r="F115"/>
  <c r="F116"/>
  <c r="F117"/>
  <c r="F119"/>
  <c r="F120"/>
  <c r="F121"/>
  <c r="E126"/>
  <c r="E124"/>
  <c r="E118"/>
  <c r="E114"/>
  <c r="E110"/>
  <c r="E108"/>
  <c r="E106"/>
  <c r="E105"/>
  <c r="E101"/>
  <c r="E99"/>
  <c r="E97"/>
  <c r="E94"/>
  <c r="E89"/>
  <c r="E88" s="1"/>
  <c r="E81"/>
  <c r="E77"/>
  <c r="E75"/>
  <c r="E73"/>
  <c r="E71"/>
  <c r="E69"/>
  <c r="E67"/>
  <c r="E64"/>
  <c r="E63"/>
  <c r="E62" s="1"/>
  <c r="E61"/>
  <c r="E60" s="1"/>
  <c r="E52"/>
  <c r="E47"/>
  <c r="E44"/>
  <c r="E41"/>
  <c r="E32"/>
  <c r="E28"/>
  <c r="E25"/>
  <c r="D72"/>
  <c r="D89"/>
  <c r="D126"/>
  <c r="D49"/>
  <c r="D46"/>
  <c r="D41"/>
  <c r="F49" l="1"/>
  <c r="F41"/>
  <c r="E113"/>
  <c r="E112" s="1"/>
  <c r="F126"/>
  <c r="E11"/>
  <c r="E80"/>
  <c r="E104"/>
  <c r="F46"/>
  <c r="E50"/>
  <c r="E90"/>
  <c r="E107"/>
  <c r="F72"/>
  <c r="E14"/>
  <c r="F89"/>
  <c r="E31"/>
  <c r="E59"/>
  <c r="D118"/>
  <c r="F118" s="1"/>
  <c r="D114"/>
  <c r="F114" s="1"/>
  <c r="D106"/>
  <c r="F106" s="1"/>
  <c r="D105"/>
  <c r="F105" s="1"/>
  <c r="D96"/>
  <c r="F96" s="1"/>
  <c r="E79" l="1"/>
  <c r="E103"/>
  <c r="E13"/>
  <c r="D113"/>
  <c r="F113" s="1"/>
  <c r="D54"/>
  <c r="F54" s="1"/>
  <c r="D53"/>
  <c r="F53" s="1"/>
  <c r="D52"/>
  <c r="F52" s="1"/>
  <c r="D51"/>
  <c r="F51" s="1"/>
  <c r="D19"/>
  <c r="F19" s="1"/>
  <c r="D18"/>
  <c r="F18" s="1"/>
  <c r="D17"/>
  <c r="F17" s="1"/>
  <c r="D16"/>
  <c r="F16" s="1"/>
  <c r="D12"/>
  <c r="F12" s="1"/>
  <c r="E87" l="1"/>
  <c r="E66"/>
  <c r="D14"/>
  <c r="F14" s="1"/>
  <c r="D82"/>
  <c r="F82" s="1"/>
  <c r="D81"/>
  <c r="F81" s="1"/>
  <c r="D71"/>
  <c r="F71" s="1"/>
  <c r="E58" l="1"/>
  <c r="D108"/>
  <c r="F108" s="1"/>
  <c r="D40"/>
  <c r="F40" s="1"/>
  <c r="D35"/>
  <c r="F35" s="1"/>
  <c r="D22"/>
  <c r="F22" s="1"/>
  <c r="D21"/>
  <c r="F21" s="1"/>
  <c r="D112"/>
  <c r="F112" s="1"/>
  <c r="D124"/>
  <c r="F124" s="1"/>
  <c r="D110"/>
  <c r="F110" s="1"/>
  <c r="D97"/>
  <c r="F97" s="1"/>
  <c r="E57" l="1"/>
  <c r="D107"/>
  <c r="F107" s="1"/>
  <c r="D37"/>
  <c r="F37" s="1"/>
  <c r="D39"/>
  <c r="F39" s="1"/>
  <c r="D32"/>
  <c r="F32" s="1"/>
  <c r="E8" l="1"/>
  <c r="D50"/>
  <c r="F50" s="1"/>
  <c r="D125"/>
  <c r="F125" s="1"/>
  <c r="D101"/>
  <c r="F101" s="1"/>
  <c r="D94"/>
  <c r="F94" s="1"/>
  <c r="D80"/>
  <c r="F80" s="1"/>
  <c r="D75"/>
  <c r="F75" s="1"/>
  <c r="D67"/>
  <c r="F67" s="1"/>
  <c r="D73" l="1"/>
  <c r="F73" s="1"/>
  <c r="D77" l="1"/>
  <c r="F77" s="1"/>
  <c r="D69"/>
  <c r="F69" s="1"/>
  <c r="D63"/>
  <c r="D61"/>
  <c r="F61" s="1"/>
  <c r="D33"/>
  <c r="D62" l="1"/>
  <c r="F62" s="1"/>
  <c r="F63"/>
  <c r="D31"/>
  <c r="F31" s="1"/>
  <c r="F33"/>
  <c r="F20"/>
  <c r="D79" l="1"/>
  <c r="D11"/>
  <c r="F11" s="1"/>
  <c r="D99"/>
  <c r="F99" s="1"/>
  <c r="D44"/>
  <c r="F44" s="1"/>
  <c r="D13"/>
  <c r="F13" s="1"/>
  <c r="D104"/>
  <c r="D90"/>
  <c r="F90" s="1"/>
  <c r="D88"/>
  <c r="F88" s="1"/>
  <c r="D64"/>
  <c r="F64" s="1"/>
  <c r="D60"/>
  <c r="F60" s="1"/>
  <c r="D47"/>
  <c r="F47" s="1"/>
  <c r="D28"/>
  <c r="F28" s="1"/>
  <c r="D25"/>
  <c r="F25" s="1"/>
  <c r="D66" l="1"/>
  <c r="F66" s="1"/>
  <c r="F79"/>
  <c r="D103"/>
  <c r="F103" s="1"/>
  <c r="F104"/>
  <c r="D59"/>
  <c r="F59" s="1"/>
  <c r="D10"/>
  <c r="F10" s="1"/>
  <c r="D87" l="1"/>
  <c r="F87" s="1"/>
  <c r="D58"/>
  <c r="D57" l="1"/>
  <c r="F57" s="1"/>
  <c r="F58"/>
  <c r="D8" l="1"/>
  <c r="F8" s="1"/>
</calcChain>
</file>

<file path=xl/sharedStrings.xml><?xml version="1.0" encoding="utf-8"?>
<sst xmlns="http://schemas.openxmlformats.org/spreadsheetml/2006/main" count="248" uniqueCount="223">
  <si>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</si>
  <si>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</si>
  <si>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</si>
  <si>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</si>
  <si>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</si>
  <si>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</si>
  <si>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</si>
  <si>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</si>
  <si>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</si>
  <si>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</si>
  <si>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</si>
  <si>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</si>
  <si>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</si>
  <si>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</si>
  <si>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</si>
  <si>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</si>
  <si>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</si>
  <si>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</si>
  <si>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</si>
  <si>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</si>
  <si>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</si>
  <si>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</si>
  <si>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</si>
  <si>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</si>
  <si>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</si>
  <si>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</si>
  <si>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</si>
  <si>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</si>
  <si>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</si>
  <si>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</si>
  <si>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</si>
  <si>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</si>
  <si>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</si>
  <si>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</si>
  <si>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</si>
  <si>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</si>
  <si>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</si>
  <si>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</si>
  <si>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</si>
  <si>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</si>
  <si>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</si>
  <si>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</si>
  <si>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</si>
  <si>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</si>
  <si>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</si>
  <si>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</si>
  <si>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</si>
  <si>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</si>
  <si>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</si>
  <si>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</si>
  <si>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</si>
  <si>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</si>
  <si>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</si>
  <si>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</si>
  <si>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</si>
  <si>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</si>
  <si>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</si>
  <si>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</si>
  <si>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</si>
  <si>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</si>
  <si>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</si>
  <si>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</si>
  <si>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</si>
  <si>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</si>
  <si>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</si>
  <si>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</si>
  <si>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</si>
  <si>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</si>
  <si>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</si>
  <si>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</si>
  <si>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</si>
  <si>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</si>
  <si>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</si>
  <si>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</si>
  <si>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</si>
  <si>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</si>
  <si>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</si>
  <si>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</si>
  <si>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</si>
  <si>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</si>
  <si>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</si>
  <si>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</si>
  <si>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</si>
  <si>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</si>
  <si>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</si>
  <si>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</si>
  <si>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</si>
  <si>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</si>
  <si>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</si>
  <si>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</si>
  <si>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</si>
  <si>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</si>
  <si>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</si>
  <si>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</si>
  <si>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</si>
  <si>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</si>
  <si>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</si>
  <si>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</si>
  <si>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</si>
  <si>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</si>
  <si>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</si>
  <si>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</si>
  <si>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</si>
  <si>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</si>
  <si>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</si>
  <si>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</si>
  <si>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</si>
  <si>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</si>
  <si>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</si>
  <si>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</si>
  <si>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</si>
  <si>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</si>
  <si>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</si>
  <si>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</si>
  <si>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</si>
  <si>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</si>
  <si>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</si>
  <si>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</si>
  <si>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</si>
  <si>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</si>
  <si>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</si>
  <si>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Сумма в рублях на 2020 год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</si>
  <si>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</si>
  <si>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</si>
  <si>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</si>
  <si>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</si>
  <si>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</si>
  <si>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</si>
  <si>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</si>
  <si>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</si>
  <si>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</si>
  <si>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</si>
  <si>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</si>
  <si>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</si>
  <si>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</si>
  <si>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</si>
  <si>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</si>
  <si>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</si>
  <si>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</si>
  <si>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</si>
  <si>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000 2 02 25081 04 0000 150</t>
  </si>
  <si>
    <t>000 2 02 25081 00 0000 150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</si>
  <si>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</si>
  <si>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</si>
  <si>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</si>
  <si>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</si>
  <si>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</si>
  <si>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</si>
  <si>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</si>
  <si>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</si>
  <si>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</si>
  <si>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</si>
  <si>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</si>
  <si>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</si>
  <si>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</si>
  <si>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</si>
  <si>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</si>
  <si>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000 2 02 25497 00 0000 150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</si>
  <si>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</si>
  <si>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</si>
  <si>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</si>
  <si>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</si>
  <si>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</si>
  <si>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</si>
  <si>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000 2 02 3546204 0000 150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</si>
  <si>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</si>
  <si>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</si>
  <si>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</si>
  <si>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000 2 02 40000 00 0000 150</t>
  </si>
  <si>
    <t>000 2 02 49999 00 0000 150</t>
  </si>
  <si>
    <t>000 2 02 49999 04 0000 150</t>
  </si>
  <si>
    <t>000 2 07 00000 00 0000 000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</si>
  <si>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</si>
  <si>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</si>
  <si>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</si>
  <si>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</si>
  <si>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</si>
  <si>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Иные межбюджетные трансферты на возмещение расходов управляющих организаций на приобретение дезинфицирующих средств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</si>
  <si>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</si>
  <si>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</si>
  <si>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</si>
  <si>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</si>
  <si>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000 2 02 45424 00 0000 150</t>
  </si>
  <si>
    <t>000 2 02 45424 04 0000 150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</si>
  <si>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</si>
  <si>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</si>
  <si>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</si>
  <si>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животными без владельцев</t>
  </si>
  <si>
    <t>000 1 16 07000 00 0000 140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</si>
  <si>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(проведение гастрольной деятельности)</t>
  </si>
  <si>
    <t>Иные межбюджетные трансферты на проведение профилактической дезинфекционной обработки мест общего пользования в многоквартирных домах, расположенных на территории Свердловской области</t>
  </si>
  <si>
    <t>Иные межбюджетные трансферты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</si>
  <si>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Иные межбюджетные трансферты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</si>
  <si>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</si>
  <si>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</si>
  <si>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</si>
  <si>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</si>
  <si>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</si>
  <si>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</si>
  <si>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</si>
  <si>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000 2 02 25304 04 0000 150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</si>
  <si>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</si>
  <si>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</si>
  <si>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</si>
  <si>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 на приобретение саксофона для МБУК "Театр музыки, драмы и комедии"</t>
  </si>
  <si>
    <t>000 1 03 02100 01 0000 110</t>
  </si>
  <si>
    <t>Акцизы на пиво, производимое на территории Российской Федерации</t>
  </si>
  <si>
    <t>Субсидии бюджетам на софинансирование капитальных вложений в объекты муниципальной собственности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</si>
  <si>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</si>
  <si>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Иные межбюджетные трансферты на приобретение экспозиционного оборудования и мебели для МАОУ «СОШ деревни Починок"</t>
  </si>
  <si>
    <t>Иные межбюджетные трансферты на финансовое обеспечение мероприятий социально-экономического и инфраструктурного развития городского округа, в том числе на компенсацию произведенных в 2020 году кассовых расходов местного бюджета в соответствии с перечнем мероприятий</t>
  </si>
  <si>
    <t>Плата за использование лесов</t>
  </si>
  <si>
    <t>000 1 12 04000 01 0000 120</t>
  </si>
  <si>
    <t>% исполне-ния</t>
  </si>
  <si>
    <t>Исполнено в рублях за 2020 год</t>
  </si>
  <si>
    <t>-</t>
  </si>
  <si>
    <t xml:space="preserve"> Единый сельскохозяйственный налог</t>
  </si>
  <si>
    <t>000 1 05 03000 01 0000 110</t>
  </si>
  <si>
    <t xml:space="preserve">  ПРОЧИЕ НЕНАЛОГОВЫЕ ДОХОДЫ</t>
  </si>
  <si>
    <t>000 1 17 00000 00 0000 000</t>
  </si>
  <si>
    <t>Иные межбюджетные трансферты из Резервного фонда Правительства Свердловской области для приобретения радиосистем, стоек для микрофона и усилителя мощности для муниципального автономного общеобразовательного учреждения "Средняя общеобразовательная школа №40"</t>
  </si>
  <si>
    <t>Свод доходов бюджета Новоуральского городского округа за 2020 год</t>
  </si>
  <si>
    <t>Приложение № 2  к решению Думы НГО № 52 от 26.05.2021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</si>
</sst>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0" fontId="11" fillId="0" borderId="1"/>
  </cellStyleXfs>
  <cellXfs count="62">
    <xf numFmtId="0" fontId="0" fillId="0" borderId="0" xfId="0"/>
    <xf numFmtId="0" fontId="14" fillId="0" borderId="34" xfId="0" applyNumberFormat="1" applyFont="1" applyBorder="1" applyAlignment="1">
      <alignment horizontal="center" vertical="center" wrapText="1"/>
    </xf>
    <xf numFmtId="0" fontId="14" fillId="0" borderId="34" xfId="36" applyNumberFormat="1" applyFont="1" applyFill="1" applyBorder="1" applyAlignment="1" applyProtection="1">
      <alignment horizontal="center" vertical="center" wrapText="1"/>
    </xf>
    <xf numFmtId="0" fontId="14" fillId="0" borderId="34" xfId="123" applyNumberFormat="1" applyFont="1" applyBorder="1" applyAlignment="1" applyProtection="1">
      <alignment horizontal="center" vertical="center" wrapText="1"/>
    </xf>
    <xf numFmtId="49" fontId="14" fillId="0" borderId="34" xfId="39" applyNumberFormat="1" applyFont="1" applyBorder="1" applyAlignment="1" applyProtection="1">
      <alignment horizontal="center" vertical="center" wrapText="1"/>
    </xf>
    <xf numFmtId="0" fontId="14" fillId="0" borderId="34" xfId="0" applyNumberFormat="1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0" fontId="15" fillId="0" borderId="34" xfId="36" applyNumberFormat="1" applyFont="1" applyBorder="1" applyAlignment="1" applyProtection="1">
      <alignment wrapText="1"/>
    </xf>
    <xf numFmtId="49" fontId="15" fillId="0" borderId="34" xfId="38" applyFont="1" applyBorder="1" applyAlignment="1" applyProtection="1">
      <alignment horizontal="center"/>
    </xf>
    <xf numFmtId="4" fontId="15" fillId="0" borderId="34" xfId="32" applyNumberFormat="1" applyFont="1" applyBorder="1" applyAlignment="1" applyProtection="1"/>
    <xf numFmtId="0" fontId="15" fillId="0" borderId="34" xfId="40" applyNumberFormat="1" applyFont="1" applyBorder="1" applyAlignment="1" applyProtection="1">
      <alignment wrapText="1"/>
    </xf>
    <xf numFmtId="49" fontId="15" fillId="0" borderId="34" xfId="42" applyFont="1" applyBorder="1" applyAlignment="1" applyProtection="1">
      <alignment horizontal="center"/>
    </xf>
    <xf numFmtId="0" fontId="15" fillId="0" borderId="34" xfId="44" applyNumberFormat="1" applyFont="1" applyBorder="1" applyAlignment="1" applyProtection="1">
      <alignment wrapText="1"/>
    </xf>
    <xf numFmtId="49" fontId="15" fillId="0" borderId="34" xfId="46" applyFont="1" applyBorder="1" applyAlignment="1" applyProtection="1">
      <alignment horizontal="center"/>
    </xf>
    <xf numFmtId="4" fontId="15" fillId="0" borderId="34" xfId="32" applyNumberFormat="1" applyFont="1" applyFill="1" applyBorder="1" applyAlignment="1" applyProtection="1"/>
    <xf numFmtId="0" fontId="15" fillId="0" borderId="34" xfId="44" applyNumberFormat="1" applyFont="1" applyFill="1" applyBorder="1" applyAlignment="1" applyProtection="1">
      <alignment vertical="center" wrapText="1"/>
    </xf>
    <xf numFmtId="49" fontId="15" fillId="0" borderId="34" xfId="46" applyFont="1" applyFill="1" applyBorder="1" applyAlignment="1" applyProtection="1">
      <alignment horizontal="center" vertical="center"/>
    </xf>
    <xf numFmtId="4" fontId="15" fillId="0" borderId="34" xfId="32" applyNumberFormat="1" applyFont="1" applyFill="1" applyBorder="1" applyAlignment="1" applyProtection="1">
      <alignment vertical="center"/>
    </xf>
    <xf numFmtId="0" fontId="15" fillId="0" borderId="34" xfId="44" applyNumberFormat="1" applyFont="1" applyFill="1" applyBorder="1" applyAlignment="1" applyProtection="1">
      <alignment wrapText="1"/>
    </xf>
    <xf numFmtId="49" fontId="15" fillId="0" borderId="34" xfId="46" applyFont="1" applyFill="1" applyBorder="1" applyAlignment="1" applyProtection="1">
      <alignment horizontal="center"/>
    </xf>
    <xf numFmtId="0" fontId="14" fillId="0" borderId="34" xfId="0" applyFont="1" applyFill="1" applyBorder="1" applyAlignment="1">
      <alignment vertical="center" wrapText="1"/>
    </xf>
    <xf numFmtId="0" fontId="14" fillId="0" borderId="34" xfId="0" applyFont="1" applyFill="1" applyBorder="1" applyAlignment="1">
      <alignment wrapText="1"/>
    </xf>
    <xf numFmtId="0" fontId="14" fillId="0" borderId="34" xfId="0" applyFont="1" applyBorder="1" applyAlignment="1">
      <alignment wrapText="1"/>
    </xf>
    <xf numFmtId="0" fontId="14" fillId="0" borderId="34" xfId="0" applyFont="1" applyFill="1" applyBorder="1" applyAlignment="1" applyProtection="1">
      <alignment vertical="center" wrapText="1"/>
      <protection locked="0"/>
    </xf>
    <xf numFmtId="4" fontId="14" fillId="0" borderId="34" xfId="0" applyNumberFormat="1" applyFont="1" applyFill="1" applyBorder="1" applyAlignment="1" applyProtection="1">
      <protection locked="0"/>
    </xf>
    <xf numFmtId="4" fontId="15" fillId="0" borderId="34" xfId="32" applyNumberFormat="1" applyFont="1" applyFill="1" applyBorder="1" applyAlignment="1" applyProtection="1">
      <alignment horizontal="right"/>
    </xf>
    <xf numFmtId="4" fontId="17" fillId="0" borderId="1" xfId="0" applyNumberFormat="1" applyFont="1" applyFill="1" applyBorder="1"/>
    <xf numFmtId="4" fontId="17" fillId="3" borderId="1" xfId="0" applyNumberFormat="1" applyFont="1" applyFill="1" applyBorder="1"/>
    <xf numFmtId="4" fontId="14" fillId="0" borderId="0" xfId="0" applyNumberFormat="1" applyFont="1" applyProtection="1">
      <protection locked="0"/>
    </xf>
    <xf numFmtId="49" fontId="17" fillId="0" borderId="1" xfId="0" applyNumberFormat="1" applyFont="1" applyFill="1" applyBorder="1"/>
    <xf numFmtId="0" fontId="17" fillId="0" borderId="1" xfId="0" applyFont="1" applyFill="1" applyBorder="1" applyAlignment="1">
      <alignment vertical="center"/>
    </xf>
    <xf numFmtId="0" fontId="17" fillId="0" borderId="1" xfId="0" applyFont="1" applyFill="1" applyBorder="1"/>
    <xf numFmtId="0" fontId="14" fillId="0" borderId="1" xfId="125" applyFont="1" applyFill="1" applyAlignment="1">
      <alignment horizontal="left" wrapText="1"/>
    </xf>
    <xf numFmtId="0" fontId="14" fillId="0" borderId="1" xfId="125" applyFont="1" applyFill="1" applyAlignment="1">
      <alignment horizontal="right"/>
    </xf>
    <xf numFmtId="0" fontId="17" fillId="3" borderId="1" xfId="0" applyFont="1" applyFill="1" applyBorder="1"/>
    <xf numFmtId="0" fontId="18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5" fillId="0" borderId="35" xfId="30" applyFont="1" applyBorder="1" applyAlignment="1" applyProtection="1">
      <alignment horizontal="center" vertical="center" wrapText="1"/>
    </xf>
    <xf numFmtId="0" fontId="14" fillId="0" borderId="35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0" applyFont="1" applyBorder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NumberFormat="1" applyFont="1" applyProtection="1">
      <protection locked="0"/>
    </xf>
    <xf numFmtId="0" fontId="15" fillId="0" borderId="1" xfId="14" applyNumberFormat="1" applyFont="1" applyAlignment="1" applyProtection="1"/>
    <xf numFmtId="4" fontId="15" fillId="0" borderId="1" xfId="14" applyNumberFormat="1" applyFont="1" applyProtection="1"/>
    <xf numFmtId="0" fontId="14" fillId="0" borderId="0" xfId="0" applyFont="1" applyAlignment="1" applyProtection="1">
      <protection locked="0"/>
    </xf>
    <xf numFmtId="4" fontId="15" fillId="0" borderId="34" xfId="47" applyNumberFormat="1" applyFont="1" applyBorder="1" applyAlignment="1" applyProtection="1">
      <alignment horizontal="right" shrinkToFit="1"/>
    </xf>
    <xf numFmtId="4" fontId="15" fillId="0" borderId="34" xfId="47" applyNumberFormat="1" applyFont="1" applyFill="1" applyBorder="1" applyAlignment="1" applyProtection="1">
      <alignment horizontal="right" shrinkToFit="1"/>
    </xf>
    <xf numFmtId="166" fontId="14" fillId="0" borderId="34" xfId="0" applyNumberFormat="1" applyFont="1" applyBorder="1" applyAlignment="1" applyProtection="1">
      <alignment horizontal="center"/>
      <protection locked="0"/>
    </xf>
    <xf numFmtId="0" fontId="15" fillId="0" borderId="34" xfId="44" applyNumberFormat="1" applyFont="1" applyBorder="1" applyAlignment="1" applyProtection="1">
      <alignment vertical="center" wrapText="1"/>
    </xf>
    <xf numFmtId="49" fontId="15" fillId="0" borderId="34" xfId="46" applyFont="1" applyBorder="1" applyAlignment="1" applyProtection="1">
      <alignment horizontal="center" vertical="center"/>
    </xf>
    <xf numFmtId="166" fontId="14" fillId="0" borderId="34" xfId="126" applyNumberFormat="1" applyFont="1" applyBorder="1" applyAlignment="1" applyProtection="1">
      <alignment horizontal="center" vertical="center"/>
      <protection locked="0"/>
    </xf>
    <xf numFmtId="0" fontId="14" fillId="0" borderId="1" xfId="126" applyFont="1" applyBorder="1" applyProtection="1">
      <protection locked="0"/>
    </xf>
    <xf numFmtId="2" fontId="15" fillId="0" borderId="34" xfId="47" applyNumberFormat="1" applyFont="1" applyBorder="1" applyAlignment="1" applyProtection="1">
      <alignment horizontal="right" vertical="center" shrinkToFit="1"/>
    </xf>
    <xf numFmtId="4" fontId="15" fillId="0" borderId="34" xfId="32" applyNumberFormat="1" applyFont="1" applyFill="1" applyBorder="1" applyAlignment="1" applyProtection="1">
      <alignment horizontal="right" vertical="center"/>
    </xf>
    <xf numFmtId="0" fontId="13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6" fillId="0" borderId="35" xfId="32" applyNumberFormat="1" applyFont="1" applyBorder="1" applyAlignment="1" applyProtection="1">
      <alignment horizontal="center"/>
    </xf>
    <xf numFmtId="0" fontId="18" fillId="3" borderId="1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26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0"/>
  <sheetViews>
    <sheetView tabSelected="1" zoomScale="90" zoomScaleNormal="90" workbookViewId="0">
      <pane ySplit="6" topLeftCell="A7" activePane="bottomLeft" state="frozen"/>
      <selection activeCell="B1" sqref="B1"/>
      <selection pane="bottomLeft" activeCell="E1" sqref="E1"/>
    </sheetView>
  </sheetViews>
  <sheetFormatPr defaultColWidth="8.85546875" defaultRowHeight="15"/>
  <cols>
    <col min="1" max="1" width="7.5703125" style="44" customWidth="1"/>
    <col min="2" max="2" width="86.28515625" style="47" customWidth="1"/>
    <col min="3" max="3" width="26.7109375" style="40" customWidth="1"/>
    <col min="4" max="4" width="21.28515625" style="40" customWidth="1"/>
    <col min="5" max="5" width="20.42578125" style="28" customWidth="1"/>
    <col min="6" max="6" width="12" style="40" customWidth="1"/>
    <col min="7" max="16384" width="8.85546875" style="40"/>
  </cols>
  <sheetData>
    <row r="1" spans="1:6" s="31" customFormat="1" ht="60">
      <c r="A1" s="29"/>
      <c r="B1" s="30"/>
      <c r="D1" s="32"/>
      <c r="E1" s="32" t="s">
        <v>222</v>
      </c>
    </row>
    <row r="2" spans="1:6" s="31" customFormat="1">
      <c r="A2" s="29"/>
      <c r="B2" s="30"/>
      <c r="D2" s="33"/>
      <c r="E2" s="26"/>
    </row>
    <row r="3" spans="1:6" s="34" customFormat="1" ht="15.75" customHeight="1">
      <c r="A3" s="61" t="s">
        <v>221</v>
      </c>
      <c r="B3" s="61"/>
      <c r="C3" s="61"/>
      <c r="D3" s="61"/>
      <c r="E3" s="61"/>
      <c r="F3" s="61"/>
    </row>
    <row r="4" spans="1:6" s="34" customFormat="1" ht="15" customHeight="1">
      <c r="A4" s="61"/>
      <c r="B4" s="61"/>
      <c r="C4" s="61"/>
      <c r="D4" s="61"/>
      <c r="E4" s="61"/>
      <c r="F4" s="61"/>
    </row>
    <row r="5" spans="1:6" s="34" customFormat="1">
      <c r="A5" s="35"/>
      <c r="B5" s="35"/>
      <c r="C5" s="36"/>
      <c r="D5" s="36"/>
      <c r="E5" s="27"/>
    </row>
    <row r="6" spans="1:6" s="39" customFormat="1" ht="36.75" customHeight="1">
      <c r="A6" s="1" t="s">
        <v>82</v>
      </c>
      <c r="B6" s="2" t="s">
        <v>0</v>
      </c>
      <c r="C6" s="3" t="s">
        <v>1</v>
      </c>
      <c r="D6" s="4" t="s">
        <v>121</v>
      </c>
      <c r="E6" s="37" t="s">
        <v>214</v>
      </c>
      <c r="F6" s="38" t="s">
        <v>213</v>
      </c>
    </row>
    <row r="7" spans="1:6" s="6" customFormat="1" ht="14.25">
      <c r="A7" s="57">
        <v>1</v>
      </c>
      <c r="B7" s="58">
        <v>2</v>
      </c>
      <c r="C7" s="59">
        <v>3</v>
      </c>
      <c r="D7" s="60">
        <v>4</v>
      </c>
      <c r="E7" s="59">
        <v>5</v>
      </c>
      <c r="F7" s="60">
        <v>6</v>
      </c>
    </row>
    <row r="8" spans="1:6">
      <c r="A8" s="5">
        <v>1</v>
      </c>
      <c r="B8" s="7" t="s">
        <v>2</v>
      </c>
      <c r="C8" s="8" t="s">
        <v>3</v>
      </c>
      <c r="D8" s="14">
        <f>D10+D57</f>
        <v>4421841497.8599997</v>
      </c>
      <c r="E8" s="14">
        <f>E10+E57</f>
        <v>4430545395.9899998</v>
      </c>
      <c r="F8" s="50">
        <f>E8/D8*100</f>
        <v>100.19683876353804</v>
      </c>
    </row>
    <row r="9" spans="1:6">
      <c r="A9" s="5">
        <v>2</v>
      </c>
      <c r="B9" s="10" t="s">
        <v>4</v>
      </c>
      <c r="C9" s="11"/>
      <c r="D9" s="9"/>
      <c r="E9" s="9"/>
      <c r="F9" s="50"/>
    </row>
    <row r="10" spans="1:6">
      <c r="A10" s="5">
        <v>3</v>
      </c>
      <c r="B10" s="12" t="s">
        <v>84</v>
      </c>
      <c r="C10" s="13" t="s">
        <v>5</v>
      </c>
      <c r="D10" s="9">
        <f>D11+D13+D20+D25+D28+D31+D41+D44+D47+D50</f>
        <v>975227518.2299999</v>
      </c>
      <c r="E10" s="9">
        <f>E11+E13+E20+E25+E28+E31+E41+E44+E47+E50+E56</f>
        <v>990303227.9000001</v>
      </c>
      <c r="F10" s="50">
        <f t="shared" ref="F10:F74" si="0">E10/D10*100</f>
        <v>101.54586590187304</v>
      </c>
    </row>
    <row r="11" spans="1:6">
      <c r="A11" s="5">
        <v>4</v>
      </c>
      <c r="B11" s="12" t="s">
        <v>85</v>
      </c>
      <c r="C11" s="13" t="s">
        <v>6</v>
      </c>
      <c r="D11" s="9">
        <f>D12</f>
        <v>725086055.98999989</v>
      </c>
      <c r="E11" s="9">
        <f>E12</f>
        <v>732197991.38999999</v>
      </c>
      <c r="F11" s="50">
        <f t="shared" si="0"/>
        <v>100.98084018320968</v>
      </c>
    </row>
    <row r="12" spans="1:6">
      <c r="A12" s="5">
        <v>5</v>
      </c>
      <c r="B12" s="12" t="s">
        <v>86</v>
      </c>
      <c r="C12" s="13" t="s">
        <v>7</v>
      </c>
      <c r="D12" s="9">
        <f>776032295.63-18782564.94-32163674.7</f>
        <v>725086055.98999989</v>
      </c>
      <c r="E12" s="9">
        <v>732197991.38999999</v>
      </c>
      <c r="F12" s="50">
        <f t="shared" si="0"/>
        <v>100.98084018320968</v>
      </c>
    </row>
    <row r="13" spans="1:6" ht="30">
      <c r="A13" s="5">
        <v>6</v>
      </c>
      <c r="B13" s="12" t="s">
        <v>83</v>
      </c>
      <c r="C13" s="13" t="s">
        <v>8</v>
      </c>
      <c r="D13" s="9">
        <f>D14</f>
        <v>20801780</v>
      </c>
      <c r="E13" s="9">
        <f>E14</f>
        <v>20431850.759999998</v>
      </c>
      <c r="F13" s="50">
        <f t="shared" si="0"/>
        <v>98.221646224505776</v>
      </c>
    </row>
    <row r="14" spans="1:6" ht="30">
      <c r="A14" s="5">
        <v>7</v>
      </c>
      <c r="B14" s="12" t="s">
        <v>9</v>
      </c>
      <c r="C14" s="13" t="s">
        <v>10</v>
      </c>
      <c r="D14" s="48">
        <f>SUM(D15:D19)</f>
        <v>20801780</v>
      </c>
      <c r="E14" s="48">
        <f>SUM(E15:E19)</f>
        <v>20431850.759999998</v>
      </c>
      <c r="F14" s="50">
        <f t="shared" si="0"/>
        <v>98.221646224505776</v>
      </c>
    </row>
    <row r="15" spans="1:6">
      <c r="A15" s="5">
        <v>8</v>
      </c>
      <c r="B15" s="12" t="s">
        <v>206</v>
      </c>
      <c r="C15" s="13" t="s">
        <v>205</v>
      </c>
      <c r="D15" s="14">
        <v>235000</v>
      </c>
      <c r="E15" s="14">
        <v>242125</v>
      </c>
      <c r="F15" s="50">
        <f t="shared" si="0"/>
        <v>103.03191489361703</v>
      </c>
    </row>
    <row r="16" spans="1:6" ht="90">
      <c r="A16" s="5">
        <v>9</v>
      </c>
      <c r="B16" s="12" t="s">
        <v>113</v>
      </c>
      <c r="C16" s="13" t="s">
        <v>114</v>
      </c>
      <c r="D16" s="14">
        <f>9467000+190590</f>
        <v>9657590</v>
      </c>
      <c r="E16" s="14">
        <v>9312263.7599999998</v>
      </c>
      <c r="F16" s="50">
        <f t="shared" si="0"/>
        <v>96.42430212920614</v>
      </c>
    </row>
    <row r="17" spans="1:6" ht="105">
      <c r="A17" s="5">
        <v>10</v>
      </c>
      <c r="B17" s="12" t="s">
        <v>115</v>
      </c>
      <c r="C17" s="13" t="s">
        <v>116</v>
      </c>
      <c r="D17" s="14">
        <f>71000-10350</f>
        <v>60650</v>
      </c>
      <c r="E17" s="14">
        <v>66608.03</v>
      </c>
      <c r="F17" s="50">
        <f t="shared" si="0"/>
        <v>109.82362737015663</v>
      </c>
    </row>
    <row r="18" spans="1:6" ht="105">
      <c r="A18" s="5">
        <v>11</v>
      </c>
      <c r="B18" s="12" t="s">
        <v>117</v>
      </c>
      <c r="C18" s="13" t="s">
        <v>118</v>
      </c>
      <c r="D18" s="14">
        <f>13082000-619540</f>
        <v>12462460</v>
      </c>
      <c r="E18" s="14">
        <v>12527611.119999999</v>
      </c>
      <c r="F18" s="50">
        <f t="shared" si="0"/>
        <v>100.5227789698021</v>
      </c>
    </row>
    <row r="19" spans="1:6" ht="90">
      <c r="A19" s="5">
        <v>12</v>
      </c>
      <c r="B19" s="12" t="s">
        <v>119</v>
      </c>
      <c r="C19" s="13" t="s">
        <v>120</v>
      </c>
      <c r="D19" s="14">
        <f>-1520000-93920</f>
        <v>-1613920</v>
      </c>
      <c r="E19" s="14">
        <v>-1716757.15</v>
      </c>
      <c r="F19" s="50">
        <f t="shared" si="0"/>
        <v>106.37188646277387</v>
      </c>
    </row>
    <row r="20" spans="1:6">
      <c r="A20" s="5">
        <v>13</v>
      </c>
      <c r="B20" s="12" t="s">
        <v>11</v>
      </c>
      <c r="C20" s="13" t="s">
        <v>12</v>
      </c>
      <c r="D20" s="9">
        <f>D21+D22+D23+D24</f>
        <v>62027000</v>
      </c>
      <c r="E20" s="9">
        <f>E21+E22+E23+E24</f>
        <v>64184665.740000002</v>
      </c>
      <c r="F20" s="50">
        <f t="shared" si="0"/>
        <v>103.47859116191336</v>
      </c>
    </row>
    <row r="21" spans="1:6">
      <c r="A21" s="5">
        <v>14</v>
      </c>
      <c r="B21" s="12" t="s">
        <v>13</v>
      </c>
      <c r="C21" s="13" t="s">
        <v>14</v>
      </c>
      <c r="D21" s="9">
        <f>44100000-9500000</f>
        <v>34600000</v>
      </c>
      <c r="E21" s="9">
        <v>36758695.950000003</v>
      </c>
      <c r="F21" s="50">
        <f t="shared" si="0"/>
        <v>106.23900563583817</v>
      </c>
    </row>
    <row r="22" spans="1:6">
      <c r="A22" s="5">
        <v>15</v>
      </c>
      <c r="B22" s="12" t="s">
        <v>15</v>
      </c>
      <c r="C22" s="13" t="s">
        <v>16</v>
      </c>
      <c r="D22" s="9">
        <f>26500000-9200000</f>
        <v>17300000</v>
      </c>
      <c r="E22" s="9">
        <v>20456618.68</v>
      </c>
      <c r="F22" s="50">
        <f t="shared" si="0"/>
        <v>118.24635075144509</v>
      </c>
    </row>
    <row r="23" spans="1:6">
      <c r="A23" s="5">
        <v>16</v>
      </c>
      <c r="B23" s="12" t="s">
        <v>216</v>
      </c>
      <c r="C23" s="13" t="s">
        <v>217</v>
      </c>
      <c r="D23" s="9">
        <v>0</v>
      </c>
      <c r="E23" s="9">
        <v>178268</v>
      </c>
      <c r="F23" s="50" t="s">
        <v>215</v>
      </c>
    </row>
    <row r="24" spans="1:6">
      <c r="A24" s="5">
        <v>17</v>
      </c>
      <c r="B24" s="12" t="s">
        <v>17</v>
      </c>
      <c r="C24" s="13" t="s">
        <v>18</v>
      </c>
      <c r="D24" s="9">
        <v>10127000</v>
      </c>
      <c r="E24" s="9">
        <v>6791083.1100000003</v>
      </c>
      <c r="F24" s="50">
        <f t="shared" si="0"/>
        <v>67.059179520094801</v>
      </c>
    </row>
    <row r="25" spans="1:6">
      <c r="A25" s="5">
        <v>18</v>
      </c>
      <c r="B25" s="12" t="s">
        <v>19</v>
      </c>
      <c r="C25" s="13" t="s">
        <v>20</v>
      </c>
      <c r="D25" s="9">
        <f>D26+D27</f>
        <v>49940000</v>
      </c>
      <c r="E25" s="9">
        <f>E26+E27</f>
        <v>45211175.609999999</v>
      </c>
      <c r="F25" s="50">
        <f t="shared" si="0"/>
        <v>90.530988406087303</v>
      </c>
    </row>
    <row r="26" spans="1:6">
      <c r="A26" s="5">
        <v>19</v>
      </c>
      <c r="B26" s="12" t="s">
        <v>21</v>
      </c>
      <c r="C26" s="13" t="s">
        <v>22</v>
      </c>
      <c r="D26" s="9">
        <v>37800000</v>
      </c>
      <c r="E26" s="9">
        <v>35108187.25</v>
      </c>
      <c r="F26" s="50">
        <f t="shared" si="0"/>
        <v>92.878802248677246</v>
      </c>
    </row>
    <row r="27" spans="1:6">
      <c r="A27" s="5">
        <v>20</v>
      </c>
      <c r="B27" s="12" t="s">
        <v>23</v>
      </c>
      <c r="C27" s="13" t="s">
        <v>24</v>
      </c>
      <c r="D27" s="9">
        <v>12140000</v>
      </c>
      <c r="E27" s="9">
        <v>10102988.359999999</v>
      </c>
      <c r="F27" s="50">
        <f t="shared" si="0"/>
        <v>83.220661943986812</v>
      </c>
    </row>
    <row r="28" spans="1:6">
      <c r="A28" s="5">
        <v>21</v>
      </c>
      <c r="B28" s="12" t="s">
        <v>25</v>
      </c>
      <c r="C28" s="13" t="s">
        <v>26</v>
      </c>
      <c r="D28" s="9">
        <f>D29+D30</f>
        <v>13085000</v>
      </c>
      <c r="E28" s="9">
        <f>E29+E30</f>
        <v>16983981.710000001</v>
      </c>
      <c r="F28" s="50">
        <f t="shared" si="0"/>
        <v>129.79733824990447</v>
      </c>
    </row>
    <row r="29" spans="1:6" ht="30">
      <c r="A29" s="5">
        <v>22</v>
      </c>
      <c r="B29" s="12" t="s">
        <v>27</v>
      </c>
      <c r="C29" s="13" t="s">
        <v>28</v>
      </c>
      <c r="D29" s="9">
        <v>13030200</v>
      </c>
      <c r="E29" s="9">
        <v>16949181.710000001</v>
      </c>
      <c r="F29" s="50">
        <f t="shared" si="0"/>
        <v>130.07614395788246</v>
      </c>
    </row>
    <row r="30" spans="1:6" ht="30">
      <c r="A30" s="5">
        <v>23</v>
      </c>
      <c r="B30" s="12" t="s">
        <v>29</v>
      </c>
      <c r="C30" s="13" t="s">
        <v>30</v>
      </c>
      <c r="D30" s="9">
        <v>54800</v>
      </c>
      <c r="E30" s="9">
        <v>34800</v>
      </c>
      <c r="F30" s="50">
        <f t="shared" si="0"/>
        <v>63.503649635036496</v>
      </c>
    </row>
    <row r="31" spans="1:6" ht="30">
      <c r="A31" s="5">
        <v>24</v>
      </c>
      <c r="B31" s="12" t="s">
        <v>31</v>
      </c>
      <c r="C31" s="13" t="s">
        <v>32</v>
      </c>
      <c r="D31" s="9">
        <f>D32+D33+D39+D40</f>
        <v>73958975</v>
      </c>
      <c r="E31" s="9">
        <f>E32+E33+E39+E40</f>
        <v>72995699.61999999</v>
      </c>
      <c r="F31" s="50">
        <f t="shared" si="0"/>
        <v>98.697554448259979</v>
      </c>
    </row>
    <row r="32" spans="1:6" ht="60">
      <c r="A32" s="5">
        <v>25</v>
      </c>
      <c r="B32" s="12" t="s">
        <v>33</v>
      </c>
      <c r="C32" s="13" t="s">
        <v>34</v>
      </c>
      <c r="D32" s="9">
        <f>5029100-213843</f>
        <v>4815257</v>
      </c>
      <c r="E32" s="9">
        <f>5029100-213843</f>
        <v>4815257</v>
      </c>
      <c r="F32" s="50">
        <f t="shared" si="0"/>
        <v>100</v>
      </c>
    </row>
    <row r="33" spans="1:6" ht="60">
      <c r="A33" s="5">
        <v>26</v>
      </c>
      <c r="B33" s="12" t="s">
        <v>35</v>
      </c>
      <c r="C33" s="13" t="s">
        <v>36</v>
      </c>
      <c r="D33" s="9">
        <f>D34+D35+D36+D37+D38</f>
        <v>50288460</v>
      </c>
      <c r="E33" s="9">
        <f>E34+E35+E36+E37+E38</f>
        <v>49399195.559999995</v>
      </c>
      <c r="F33" s="50">
        <f t="shared" si="0"/>
        <v>98.231672952402988</v>
      </c>
    </row>
    <row r="34" spans="1:6" ht="45">
      <c r="A34" s="5">
        <v>27</v>
      </c>
      <c r="B34" s="12" t="s">
        <v>37</v>
      </c>
      <c r="C34" s="13" t="s">
        <v>38</v>
      </c>
      <c r="D34" s="9">
        <v>34372100</v>
      </c>
      <c r="E34" s="9">
        <v>33973349.409999996</v>
      </c>
      <c r="F34" s="50">
        <f t="shared" si="0"/>
        <v>98.839900413416686</v>
      </c>
    </row>
    <row r="35" spans="1:6" ht="60">
      <c r="A35" s="5">
        <v>28</v>
      </c>
      <c r="B35" s="12" t="s">
        <v>39</v>
      </c>
      <c r="C35" s="13" t="s">
        <v>40</v>
      </c>
      <c r="D35" s="9">
        <f>10721600-952300</f>
        <v>9769300</v>
      </c>
      <c r="E35" s="9">
        <v>9194186.6999999993</v>
      </c>
      <c r="F35" s="50">
        <f t="shared" si="0"/>
        <v>94.113055183073499</v>
      </c>
    </row>
    <row r="36" spans="1:6" ht="60">
      <c r="A36" s="5">
        <v>29</v>
      </c>
      <c r="B36" s="12" t="s">
        <v>41</v>
      </c>
      <c r="C36" s="13" t="s">
        <v>42</v>
      </c>
      <c r="D36" s="9">
        <v>56960</v>
      </c>
      <c r="E36" s="9">
        <v>55622.400000000001</v>
      </c>
      <c r="F36" s="50">
        <f t="shared" si="0"/>
        <v>97.651685393258418</v>
      </c>
    </row>
    <row r="37" spans="1:6" ht="30">
      <c r="A37" s="5">
        <v>30</v>
      </c>
      <c r="B37" s="12" t="s">
        <v>43</v>
      </c>
      <c r="C37" s="13" t="s">
        <v>44</v>
      </c>
      <c r="D37" s="9">
        <f>6586100-617000</f>
        <v>5969100</v>
      </c>
      <c r="E37" s="9">
        <v>5973977.7999999998</v>
      </c>
      <c r="F37" s="50">
        <f t="shared" si="0"/>
        <v>100.0817175118527</v>
      </c>
    </row>
    <row r="38" spans="1:6" s="41" customFormat="1" ht="45">
      <c r="A38" s="5">
        <v>31</v>
      </c>
      <c r="B38" s="15" t="s">
        <v>122</v>
      </c>
      <c r="C38" s="16" t="s">
        <v>123</v>
      </c>
      <c r="D38" s="17">
        <v>121000</v>
      </c>
      <c r="E38" s="17">
        <f>1162.65+200896.6</f>
        <v>202059.25</v>
      </c>
      <c r="F38" s="50">
        <f t="shared" si="0"/>
        <v>166.99111570247933</v>
      </c>
    </row>
    <row r="39" spans="1:6">
      <c r="A39" s="5">
        <v>32</v>
      </c>
      <c r="B39" s="12" t="s">
        <v>45</v>
      </c>
      <c r="C39" s="13" t="s">
        <v>46</v>
      </c>
      <c r="D39" s="9">
        <f>191600+636368</f>
        <v>827968</v>
      </c>
      <c r="E39" s="9">
        <v>827975</v>
      </c>
      <c r="F39" s="50">
        <f t="shared" si="0"/>
        <v>100.00084544330217</v>
      </c>
    </row>
    <row r="40" spans="1:6" ht="60">
      <c r="A40" s="5">
        <v>33</v>
      </c>
      <c r="B40" s="12" t="s">
        <v>47</v>
      </c>
      <c r="C40" s="13" t="s">
        <v>48</v>
      </c>
      <c r="D40" s="9">
        <f>20406490-2379200</f>
        <v>18027290</v>
      </c>
      <c r="E40" s="9">
        <v>17953272.059999999</v>
      </c>
      <c r="F40" s="50">
        <f t="shared" si="0"/>
        <v>99.589411719676107</v>
      </c>
    </row>
    <row r="41" spans="1:6">
      <c r="A41" s="5">
        <v>34</v>
      </c>
      <c r="B41" s="12" t="s">
        <v>49</v>
      </c>
      <c r="C41" s="13" t="s">
        <v>50</v>
      </c>
      <c r="D41" s="9">
        <f>D42+D43</f>
        <v>7653510</v>
      </c>
      <c r="E41" s="9">
        <f>E42+E43</f>
        <v>14860414.860000001</v>
      </c>
      <c r="F41" s="50">
        <f t="shared" si="0"/>
        <v>194.16470168589314</v>
      </c>
    </row>
    <row r="42" spans="1:6">
      <c r="A42" s="5">
        <v>35</v>
      </c>
      <c r="B42" s="12" t="s">
        <v>51</v>
      </c>
      <c r="C42" s="13" t="s">
        <v>52</v>
      </c>
      <c r="D42" s="9">
        <v>7541400</v>
      </c>
      <c r="E42" s="9">
        <v>14641223.640000001</v>
      </c>
      <c r="F42" s="50">
        <f t="shared" si="0"/>
        <v>194.14463680483732</v>
      </c>
    </row>
    <row r="43" spans="1:6" s="42" customFormat="1">
      <c r="A43" s="5">
        <v>36</v>
      </c>
      <c r="B43" s="12" t="s">
        <v>211</v>
      </c>
      <c r="C43" s="13" t="s">
        <v>212</v>
      </c>
      <c r="D43" s="25">
        <v>112110</v>
      </c>
      <c r="E43" s="25">
        <v>219191.22</v>
      </c>
      <c r="F43" s="50">
        <f t="shared" si="0"/>
        <v>195.51442333422531</v>
      </c>
    </row>
    <row r="44" spans="1:6" ht="30">
      <c r="A44" s="5">
        <v>37</v>
      </c>
      <c r="B44" s="12" t="s">
        <v>53</v>
      </c>
      <c r="C44" s="13" t="s">
        <v>54</v>
      </c>
      <c r="D44" s="9">
        <f>D45+D46</f>
        <v>2598411.62</v>
      </c>
      <c r="E44" s="9">
        <f>E45+E46</f>
        <v>2876273.75</v>
      </c>
      <c r="F44" s="50">
        <f t="shared" si="0"/>
        <v>110.69353784678657</v>
      </c>
    </row>
    <row r="45" spans="1:6">
      <c r="A45" s="5">
        <v>38</v>
      </c>
      <c r="B45" s="12" t="s">
        <v>55</v>
      </c>
      <c r="C45" s="13" t="s">
        <v>56</v>
      </c>
      <c r="D45" s="9">
        <v>416280</v>
      </c>
      <c r="E45" s="9">
        <v>188691.32</v>
      </c>
      <c r="F45" s="50">
        <f t="shared" si="0"/>
        <v>45.327981166522534</v>
      </c>
    </row>
    <row r="46" spans="1:6">
      <c r="A46" s="5">
        <v>39</v>
      </c>
      <c r="B46" s="12" t="s">
        <v>57</v>
      </c>
      <c r="C46" s="13" t="s">
        <v>58</v>
      </c>
      <c r="D46" s="9">
        <f>1923120.41+227570.44+30777.37+663.4</f>
        <v>2182131.62</v>
      </c>
      <c r="E46" s="9">
        <v>2687582.43</v>
      </c>
      <c r="F46" s="50">
        <f t="shared" si="0"/>
        <v>123.16316785694164</v>
      </c>
    </row>
    <row r="47" spans="1:6">
      <c r="A47" s="5">
        <v>40</v>
      </c>
      <c r="B47" s="12" t="s">
        <v>59</v>
      </c>
      <c r="C47" s="13" t="s">
        <v>60</v>
      </c>
      <c r="D47" s="9">
        <f>D48+D49</f>
        <v>17218490</v>
      </c>
      <c r="E47" s="9">
        <f>E48+E49</f>
        <v>18194678.100000001</v>
      </c>
      <c r="F47" s="50">
        <f t="shared" si="0"/>
        <v>105.66941758539802</v>
      </c>
    </row>
    <row r="48" spans="1:6">
      <c r="A48" s="5">
        <v>41</v>
      </c>
      <c r="B48" s="12" t="s">
        <v>61</v>
      </c>
      <c r="C48" s="13" t="s">
        <v>62</v>
      </c>
      <c r="D48" s="9">
        <v>252000</v>
      </c>
      <c r="E48" s="9">
        <v>436699.1</v>
      </c>
      <c r="F48" s="50">
        <f t="shared" si="0"/>
        <v>173.29329365079366</v>
      </c>
    </row>
    <row r="49" spans="1:6" ht="60">
      <c r="A49" s="5">
        <v>42</v>
      </c>
      <c r="B49" s="12" t="s">
        <v>63</v>
      </c>
      <c r="C49" s="13" t="s">
        <v>64</v>
      </c>
      <c r="D49" s="9">
        <f>19678600-2600000-112110</f>
        <v>16966490</v>
      </c>
      <c r="E49" s="9">
        <v>17757979</v>
      </c>
      <c r="F49" s="50">
        <f t="shared" si="0"/>
        <v>104.66501321133599</v>
      </c>
    </row>
    <row r="50" spans="1:6">
      <c r="A50" s="5">
        <v>43</v>
      </c>
      <c r="B50" s="12" t="s">
        <v>65</v>
      </c>
      <c r="C50" s="13" t="s">
        <v>66</v>
      </c>
      <c r="D50" s="14">
        <f>SUM(D51:D55)</f>
        <v>2858295.62</v>
      </c>
      <c r="E50" s="14">
        <f>SUM(E51:E55)</f>
        <v>2360881.88</v>
      </c>
      <c r="F50" s="50">
        <f t="shared" si="0"/>
        <v>82.597540418160094</v>
      </c>
    </row>
    <row r="51" spans="1:6" ht="30">
      <c r="A51" s="5">
        <v>44</v>
      </c>
      <c r="B51" s="12" t="s">
        <v>124</v>
      </c>
      <c r="C51" s="13" t="s">
        <v>125</v>
      </c>
      <c r="D51" s="14">
        <f>1840000-1647200+29064.61</f>
        <v>221864.61</v>
      </c>
      <c r="E51" s="14">
        <v>305505.48</v>
      </c>
      <c r="F51" s="50">
        <f t="shared" si="0"/>
        <v>137.69905889902856</v>
      </c>
    </row>
    <row r="52" spans="1:6" ht="30">
      <c r="A52" s="5">
        <v>45</v>
      </c>
      <c r="B52" s="12" t="s">
        <v>126</v>
      </c>
      <c r="C52" s="13" t="s">
        <v>127</v>
      </c>
      <c r="D52" s="9">
        <f>35000+2000+285.09</f>
        <v>37285.089999999997</v>
      </c>
      <c r="E52" s="9">
        <f>35000+2000+285.09</f>
        <v>37285.089999999997</v>
      </c>
      <c r="F52" s="50">
        <f t="shared" si="0"/>
        <v>100</v>
      </c>
    </row>
    <row r="53" spans="1:6" ht="80.25" customHeight="1">
      <c r="A53" s="5">
        <v>46</v>
      </c>
      <c r="B53" s="12" t="s">
        <v>129</v>
      </c>
      <c r="C53" s="13" t="s">
        <v>188</v>
      </c>
      <c r="D53" s="9">
        <f>6286400-1687800-3019293.58</f>
        <v>1579306.42</v>
      </c>
      <c r="E53" s="9">
        <v>837260.84</v>
      </c>
      <c r="F53" s="50">
        <f t="shared" si="0"/>
        <v>53.014464412802177</v>
      </c>
    </row>
    <row r="54" spans="1:6">
      <c r="A54" s="5">
        <v>47</v>
      </c>
      <c r="B54" s="12" t="s">
        <v>130</v>
      </c>
      <c r="C54" s="13" t="s">
        <v>128</v>
      </c>
      <c r="D54" s="9">
        <f>835100+183739.5</f>
        <v>1018839.5</v>
      </c>
      <c r="E54" s="9">
        <v>1180830.47</v>
      </c>
      <c r="F54" s="50">
        <f t="shared" si="0"/>
        <v>115.899557290427</v>
      </c>
    </row>
    <row r="55" spans="1:6">
      <c r="A55" s="5">
        <v>48</v>
      </c>
      <c r="B55" s="12" t="s">
        <v>178</v>
      </c>
      <c r="C55" s="13" t="s">
        <v>179</v>
      </c>
      <c r="D55" s="9">
        <v>1000</v>
      </c>
      <c r="E55" s="9">
        <v>0</v>
      </c>
      <c r="F55" s="50">
        <f t="shared" si="0"/>
        <v>0</v>
      </c>
    </row>
    <row r="56" spans="1:6" s="54" customFormat="1" ht="16.149999999999999" customHeight="1">
      <c r="A56" s="5">
        <v>49</v>
      </c>
      <c r="B56" s="51" t="s">
        <v>218</v>
      </c>
      <c r="C56" s="52" t="s">
        <v>219</v>
      </c>
      <c r="D56" s="55">
        <v>0</v>
      </c>
      <c r="E56" s="56">
        <v>5614.48</v>
      </c>
      <c r="F56" s="53" t="s">
        <v>215</v>
      </c>
    </row>
    <row r="57" spans="1:6">
      <c r="A57" s="5">
        <v>50</v>
      </c>
      <c r="B57" s="12" t="s">
        <v>67</v>
      </c>
      <c r="C57" s="13" t="s">
        <v>68</v>
      </c>
      <c r="D57" s="14">
        <f>D58+D124+D125+D126</f>
        <v>3446613979.6300001</v>
      </c>
      <c r="E57" s="14">
        <f>E58+E124+E125+E126</f>
        <v>3440242168.0900002</v>
      </c>
      <c r="F57" s="50">
        <f t="shared" si="0"/>
        <v>99.815128367213205</v>
      </c>
    </row>
    <row r="58" spans="1:6" ht="30">
      <c r="A58" s="5">
        <v>51</v>
      </c>
      <c r="B58" s="12" t="s">
        <v>69</v>
      </c>
      <c r="C58" s="13" t="s">
        <v>70</v>
      </c>
      <c r="D58" s="49">
        <f>D59+D66+D87+D107</f>
        <v>3396637945</v>
      </c>
      <c r="E58" s="49">
        <f>E59+E66+E87+E107</f>
        <v>3389239335.73</v>
      </c>
      <c r="F58" s="50">
        <f t="shared" si="0"/>
        <v>99.782178454406917</v>
      </c>
    </row>
    <row r="59" spans="1:6">
      <c r="A59" s="5">
        <v>52</v>
      </c>
      <c r="B59" s="12" t="s">
        <v>71</v>
      </c>
      <c r="C59" s="13" t="s">
        <v>91</v>
      </c>
      <c r="D59" s="9">
        <f>D60+D62+D64</f>
        <v>1472080000</v>
      </c>
      <c r="E59" s="9">
        <f>E60+E62+E64</f>
        <v>1472080000</v>
      </c>
      <c r="F59" s="50">
        <f t="shared" si="0"/>
        <v>100</v>
      </c>
    </row>
    <row r="60" spans="1:6">
      <c r="A60" s="5">
        <v>53</v>
      </c>
      <c r="B60" s="18" t="s">
        <v>72</v>
      </c>
      <c r="C60" s="13" t="s">
        <v>92</v>
      </c>
      <c r="D60" s="9">
        <f>D61</f>
        <v>1092068000</v>
      </c>
      <c r="E60" s="9">
        <f>E61</f>
        <v>1092068000</v>
      </c>
      <c r="F60" s="50">
        <f t="shared" si="0"/>
        <v>100</v>
      </c>
    </row>
    <row r="61" spans="1:6" ht="30">
      <c r="A61" s="5">
        <v>54</v>
      </c>
      <c r="B61" s="12" t="s">
        <v>135</v>
      </c>
      <c r="C61" s="13" t="s">
        <v>93</v>
      </c>
      <c r="D61" s="9">
        <f>1072790000+19278000</f>
        <v>1092068000</v>
      </c>
      <c r="E61" s="9">
        <f>1072790000+19278000</f>
        <v>1092068000</v>
      </c>
      <c r="F61" s="50">
        <f t="shared" si="0"/>
        <v>100</v>
      </c>
    </row>
    <row r="62" spans="1:6" ht="30">
      <c r="A62" s="5">
        <v>55</v>
      </c>
      <c r="B62" s="12" t="s">
        <v>133</v>
      </c>
      <c r="C62" s="13" t="s">
        <v>131</v>
      </c>
      <c r="D62" s="9">
        <f>D63</f>
        <v>127552000</v>
      </c>
      <c r="E62" s="9">
        <f>E63</f>
        <v>127552000</v>
      </c>
      <c r="F62" s="50">
        <f t="shared" si="0"/>
        <v>100</v>
      </c>
    </row>
    <row r="63" spans="1:6" ht="30">
      <c r="A63" s="5">
        <v>56</v>
      </c>
      <c r="B63" s="12" t="s">
        <v>134</v>
      </c>
      <c r="C63" s="13" t="s">
        <v>132</v>
      </c>
      <c r="D63" s="9">
        <f>149847000-22295000</f>
        <v>127552000</v>
      </c>
      <c r="E63" s="9">
        <f>149847000-22295000</f>
        <v>127552000</v>
      </c>
      <c r="F63" s="50">
        <f t="shared" si="0"/>
        <v>100</v>
      </c>
    </row>
    <row r="64" spans="1:6" ht="30">
      <c r="A64" s="5">
        <v>57</v>
      </c>
      <c r="B64" s="12" t="s">
        <v>73</v>
      </c>
      <c r="C64" s="13" t="s">
        <v>94</v>
      </c>
      <c r="D64" s="9">
        <f>D65</f>
        <v>252460000</v>
      </c>
      <c r="E64" s="9">
        <f>E65</f>
        <v>252460000</v>
      </c>
      <c r="F64" s="50">
        <f t="shared" si="0"/>
        <v>100</v>
      </c>
    </row>
    <row r="65" spans="1:6" ht="30">
      <c r="A65" s="5">
        <v>58</v>
      </c>
      <c r="B65" s="12" t="s">
        <v>74</v>
      </c>
      <c r="C65" s="13" t="s">
        <v>95</v>
      </c>
      <c r="D65" s="9">
        <v>252460000</v>
      </c>
      <c r="E65" s="9">
        <v>252460000</v>
      </c>
      <c r="F65" s="50">
        <f t="shared" si="0"/>
        <v>100</v>
      </c>
    </row>
    <row r="66" spans="1:6" ht="30">
      <c r="A66" s="5">
        <v>59</v>
      </c>
      <c r="B66" s="12" t="s">
        <v>75</v>
      </c>
      <c r="C66" s="13" t="s">
        <v>96</v>
      </c>
      <c r="D66" s="48">
        <f>D67+D69+D71+D73+D75+D77+D79</f>
        <v>107688181</v>
      </c>
      <c r="E66" s="48">
        <f>E67+E69+E71+E73+E75+E77+E79</f>
        <v>102261754.21000001</v>
      </c>
      <c r="F66" s="50">
        <f t="shared" si="0"/>
        <v>94.960982032002207</v>
      </c>
    </row>
    <row r="67" spans="1:6" ht="30">
      <c r="A67" s="5">
        <v>60</v>
      </c>
      <c r="B67" s="12" t="s">
        <v>207</v>
      </c>
      <c r="C67" s="19" t="s">
        <v>154</v>
      </c>
      <c r="D67" s="9">
        <f>D68</f>
        <v>22370800</v>
      </c>
      <c r="E67" s="9">
        <f>E68</f>
        <v>22370800</v>
      </c>
      <c r="F67" s="50">
        <f t="shared" si="0"/>
        <v>100</v>
      </c>
    </row>
    <row r="68" spans="1:6" ht="30">
      <c r="A68" s="5">
        <v>61</v>
      </c>
      <c r="B68" s="12" t="s">
        <v>156</v>
      </c>
      <c r="C68" s="19" t="s">
        <v>155</v>
      </c>
      <c r="D68" s="9">
        <v>22370800</v>
      </c>
      <c r="E68" s="9">
        <v>22370800</v>
      </c>
      <c r="F68" s="50">
        <f t="shared" si="0"/>
        <v>100</v>
      </c>
    </row>
    <row r="69" spans="1:6" ht="45">
      <c r="A69" s="5">
        <v>62</v>
      </c>
      <c r="B69" s="12" t="s">
        <v>208</v>
      </c>
      <c r="C69" s="19" t="s">
        <v>141</v>
      </c>
      <c r="D69" s="9">
        <f>D70</f>
        <v>91000</v>
      </c>
      <c r="E69" s="9">
        <f>E70</f>
        <v>91000</v>
      </c>
      <c r="F69" s="50">
        <f t="shared" si="0"/>
        <v>100</v>
      </c>
    </row>
    <row r="70" spans="1:6" ht="45">
      <c r="A70" s="5">
        <v>63</v>
      </c>
      <c r="B70" s="12" t="s">
        <v>201</v>
      </c>
      <c r="C70" s="19" t="s">
        <v>140</v>
      </c>
      <c r="D70" s="9">
        <v>91000</v>
      </c>
      <c r="E70" s="9">
        <v>91000</v>
      </c>
      <c r="F70" s="50">
        <f t="shared" si="0"/>
        <v>100</v>
      </c>
    </row>
    <row r="71" spans="1:6" ht="45">
      <c r="A71" s="5">
        <v>64</v>
      </c>
      <c r="B71" s="12" t="s">
        <v>198</v>
      </c>
      <c r="C71" s="19" t="s">
        <v>199</v>
      </c>
      <c r="D71" s="14">
        <f>D72</f>
        <v>11680382</v>
      </c>
      <c r="E71" s="14">
        <f>E72</f>
        <v>11599267.68</v>
      </c>
      <c r="F71" s="50">
        <f t="shared" si="0"/>
        <v>99.305550794485995</v>
      </c>
    </row>
    <row r="72" spans="1:6" ht="45">
      <c r="A72" s="5">
        <v>65</v>
      </c>
      <c r="B72" s="12" t="s">
        <v>197</v>
      </c>
      <c r="C72" s="19" t="s">
        <v>200</v>
      </c>
      <c r="D72" s="9">
        <f>16965217-5284835</f>
        <v>11680382</v>
      </c>
      <c r="E72" s="9">
        <v>11599267.68</v>
      </c>
      <c r="F72" s="50">
        <f t="shared" si="0"/>
        <v>99.305550794485995</v>
      </c>
    </row>
    <row r="73" spans="1:6" ht="45">
      <c r="A73" s="5">
        <v>66</v>
      </c>
      <c r="B73" s="12" t="s">
        <v>153</v>
      </c>
      <c r="C73" s="19" t="s">
        <v>150</v>
      </c>
      <c r="D73" s="9">
        <f>D74</f>
        <v>9994240</v>
      </c>
      <c r="E73" s="9">
        <f>E74</f>
        <v>9523387.8599999994</v>
      </c>
      <c r="F73" s="50">
        <f t="shared" si="0"/>
        <v>95.288764928598866</v>
      </c>
    </row>
    <row r="74" spans="1:6" ht="45">
      <c r="A74" s="5">
        <v>67</v>
      </c>
      <c r="B74" s="12" t="s">
        <v>152</v>
      </c>
      <c r="C74" s="19" t="s">
        <v>151</v>
      </c>
      <c r="D74" s="9">
        <v>9994240</v>
      </c>
      <c r="E74" s="9">
        <v>9523387.8599999994</v>
      </c>
      <c r="F74" s="50">
        <f t="shared" si="0"/>
        <v>95.288764928598866</v>
      </c>
    </row>
    <row r="75" spans="1:6" ht="22.5" customHeight="1">
      <c r="A75" s="5">
        <v>68</v>
      </c>
      <c r="B75" s="12" t="s">
        <v>160</v>
      </c>
      <c r="C75" s="19" t="s">
        <v>157</v>
      </c>
      <c r="D75" s="9">
        <f>D76</f>
        <v>2789500</v>
      </c>
      <c r="E75" s="9">
        <f>E76</f>
        <v>2789499.56</v>
      </c>
      <c r="F75" s="50">
        <f t="shared" ref="F75:F126" si="1">E75/D75*100</f>
        <v>99.999984226563896</v>
      </c>
    </row>
    <row r="76" spans="1:6" ht="30">
      <c r="A76" s="5">
        <v>69</v>
      </c>
      <c r="B76" s="12" t="s">
        <v>159</v>
      </c>
      <c r="C76" s="19" t="s">
        <v>158</v>
      </c>
      <c r="D76" s="9">
        <v>2789500</v>
      </c>
      <c r="E76" s="9">
        <v>2789499.56</v>
      </c>
      <c r="F76" s="50">
        <f t="shared" si="1"/>
        <v>99.999984226563896</v>
      </c>
    </row>
    <row r="77" spans="1:6" ht="30">
      <c r="A77" s="5">
        <v>70</v>
      </c>
      <c r="B77" s="12" t="s">
        <v>145</v>
      </c>
      <c r="C77" s="19" t="s">
        <v>142</v>
      </c>
      <c r="D77" s="9">
        <f>D78</f>
        <v>16003400</v>
      </c>
      <c r="E77" s="9">
        <f>E78</f>
        <v>16003400</v>
      </c>
      <c r="F77" s="50">
        <f t="shared" si="1"/>
        <v>100</v>
      </c>
    </row>
    <row r="78" spans="1:6" ht="30">
      <c r="A78" s="5">
        <v>71</v>
      </c>
      <c r="B78" s="12" t="s">
        <v>144</v>
      </c>
      <c r="C78" s="19" t="s">
        <v>143</v>
      </c>
      <c r="D78" s="9">
        <v>16003400</v>
      </c>
      <c r="E78" s="9">
        <v>16003400</v>
      </c>
      <c r="F78" s="50">
        <f t="shared" si="1"/>
        <v>100</v>
      </c>
    </row>
    <row r="79" spans="1:6">
      <c r="A79" s="5">
        <v>72</v>
      </c>
      <c r="B79" s="12" t="s">
        <v>76</v>
      </c>
      <c r="C79" s="13" t="s">
        <v>97</v>
      </c>
      <c r="D79" s="9">
        <f>D80</f>
        <v>44758859</v>
      </c>
      <c r="E79" s="9">
        <f>E80</f>
        <v>39884399.109999999</v>
      </c>
      <c r="F79" s="50">
        <f t="shared" si="1"/>
        <v>89.10950815345852</v>
      </c>
    </row>
    <row r="80" spans="1:6" s="43" customFormat="1">
      <c r="A80" s="5">
        <v>73</v>
      </c>
      <c r="B80" s="18" t="s">
        <v>77</v>
      </c>
      <c r="C80" s="19" t="s">
        <v>98</v>
      </c>
      <c r="D80" s="49">
        <f>SUM(D81:D86)</f>
        <v>44758859</v>
      </c>
      <c r="E80" s="49">
        <f>SUM(E81:E86)</f>
        <v>39884399.109999999</v>
      </c>
      <c r="F80" s="50">
        <f t="shared" si="1"/>
        <v>89.10950815345852</v>
      </c>
    </row>
    <row r="81" spans="1:6" s="41" customFormat="1" ht="30">
      <c r="A81" s="5">
        <v>74</v>
      </c>
      <c r="B81" s="20" t="s">
        <v>136</v>
      </c>
      <c r="C81" s="16" t="s">
        <v>98</v>
      </c>
      <c r="D81" s="17">
        <f>55852000-11485000-5598522</f>
        <v>38768478</v>
      </c>
      <c r="E81" s="17">
        <f>55852000-11485000-5598522</f>
        <v>38768478</v>
      </c>
      <c r="F81" s="50">
        <f t="shared" si="1"/>
        <v>100</v>
      </c>
    </row>
    <row r="82" spans="1:6" s="43" customFormat="1" ht="47.25" customHeight="1">
      <c r="A82" s="5">
        <v>75</v>
      </c>
      <c r="B82" s="21" t="s">
        <v>107</v>
      </c>
      <c r="C82" s="19" t="s">
        <v>98</v>
      </c>
      <c r="D82" s="14">
        <f>24368600-19000000</f>
        <v>5368600</v>
      </c>
      <c r="E82" s="14">
        <v>494140.11</v>
      </c>
      <c r="F82" s="50">
        <f t="shared" si="1"/>
        <v>9.2042638676749977</v>
      </c>
    </row>
    <row r="83" spans="1:6" s="43" customFormat="1" ht="30">
      <c r="A83" s="5">
        <v>76</v>
      </c>
      <c r="B83" s="21" t="s">
        <v>161</v>
      </c>
      <c r="C83" s="19" t="s">
        <v>98</v>
      </c>
      <c r="D83" s="14">
        <v>282800</v>
      </c>
      <c r="E83" s="14">
        <v>282800</v>
      </c>
      <c r="F83" s="50">
        <f t="shared" si="1"/>
        <v>100</v>
      </c>
    </row>
    <row r="84" spans="1:6" s="43" customFormat="1" ht="22.5" customHeight="1">
      <c r="A84" s="5">
        <v>77</v>
      </c>
      <c r="B84" s="21" t="s">
        <v>162</v>
      </c>
      <c r="C84" s="19" t="s">
        <v>98</v>
      </c>
      <c r="D84" s="14">
        <v>75700</v>
      </c>
      <c r="E84" s="14">
        <v>75700</v>
      </c>
      <c r="F84" s="50">
        <f t="shared" si="1"/>
        <v>100</v>
      </c>
    </row>
    <row r="85" spans="1:6" s="43" customFormat="1" ht="30">
      <c r="A85" s="5">
        <v>78</v>
      </c>
      <c r="B85" s="21" t="s">
        <v>163</v>
      </c>
      <c r="C85" s="19" t="s">
        <v>98</v>
      </c>
      <c r="D85" s="14">
        <v>131281</v>
      </c>
      <c r="E85" s="14">
        <v>131281</v>
      </c>
      <c r="F85" s="50">
        <f t="shared" si="1"/>
        <v>100</v>
      </c>
    </row>
    <row r="86" spans="1:6" s="43" customFormat="1" ht="45">
      <c r="A86" s="5">
        <v>79</v>
      </c>
      <c r="B86" s="21" t="s">
        <v>186</v>
      </c>
      <c r="C86" s="19" t="s">
        <v>98</v>
      </c>
      <c r="D86" s="14">
        <v>132000</v>
      </c>
      <c r="E86" s="14">
        <v>132000</v>
      </c>
      <c r="F86" s="50">
        <f t="shared" si="1"/>
        <v>100</v>
      </c>
    </row>
    <row r="87" spans="1:6">
      <c r="A87" s="5">
        <v>80</v>
      </c>
      <c r="B87" s="12" t="s">
        <v>78</v>
      </c>
      <c r="C87" s="13" t="s">
        <v>99</v>
      </c>
      <c r="D87" s="9">
        <f>D88+D90+D97+D99+D101+D103</f>
        <v>1592958700</v>
      </c>
      <c r="E87" s="9">
        <f>E88+E90+E97+E99+E101+E103</f>
        <v>1590816517.52</v>
      </c>
      <c r="F87" s="50">
        <f t="shared" si="1"/>
        <v>99.865521781575367</v>
      </c>
    </row>
    <row r="88" spans="1:6" ht="30">
      <c r="A88" s="5">
        <v>81</v>
      </c>
      <c r="B88" s="12" t="s">
        <v>89</v>
      </c>
      <c r="C88" s="13" t="s">
        <v>100</v>
      </c>
      <c r="D88" s="9">
        <f>D89</f>
        <v>38898900</v>
      </c>
      <c r="E88" s="9">
        <f>E89</f>
        <v>38898900</v>
      </c>
      <c r="F88" s="50">
        <f t="shared" si="1"/>
        <v>100</v>
      </c>
    </row>
    <row r="89" spans="1:6" ht="30">
      <c r="A89" s="5">
        <v>82</v>
      </c>
      <c r="B89" s="12" t="s">
        <v>79</v>
      </c>
      <c r="C89" s="13" t="s">
        <v>101</v>
      </c>
      <c r="D89" s="9">
        <f>29149300+3000000+5982100+767500</f>
        <v>38898900</v>
      </c>
      <c r="E89" s="9">
        <f>29149300+3000000+5982100+767500</f>
        <v>38898900</v>
      </c>
      <c r="F89" s="50">
        <f t="shared" si="1"/>
        <v>100</v>
      </c>
    </row>
    <row r="90" spans="1:6" s="43" customFormat="1" ht="30">
      <c r="A90" s="5">
        <v>83</v>
      </c>
      <c r="B90" s="18" t="s">
        <v>138</v>
      </c>
      <c r="C90" s="19" t="s">
        <v>137</v>
      </c>
      <c r="D90" s="14">
        <f>SUM(D91:D96)</f>
        <v>247063700</v>
      </c>
      <c r="E90" s="14">
        <f>SUM(E91:E96)</f>
        <v>245445904.66999999</v>
      </c>
      <c r="F90" s="50">
        <f t="shared" si="1"/>
        <v>99.345191005396586</v>
      </c>
    </row>
    <row r="91" spans="1:6" s="43" customFormat="1" ht="45">
      <c r="A91" s="5">
        <v>84</v>
      </c>
      <c r="B91" s="22" t="s">
        <v>108</v>
      </c>
      <c r="C91" s="19" t="s">
        <v>102</v>
      </c>
      <c r="D91" s="14">
        <v>227000</v>
      </c>
      <c r="E91" s="14">
        <v>227000</v>
      </c>
      <c r="F91" s="50">
        <f t="shared" si="1"/>
        <v>100</v>
      </c>
    </row>
    <row r="92" spans="1:6" s="43" customFormat="1" ht="60">
      <c r="A92" s="5">
        <v>85</v>
      </c>
      <c r="B92" s="21" t="s">
        <v>139</v>
      </c>
      <c r="C92" s="19" t="s">
        <v>102</v>
      </c>
      <c r="D92" s="14">
        <v>200</v>
      </c>
      <c r="E92" s="14">
        <v>200</v>
      </c>
      <c r="F92" s="50">
        <f t="shared" si="1"/>
        <v>100</v>
      </c>
    </row>
    <row r="93" spans="1:6" s="43" customFormat="1" ht="30">
      <c r="A93" s="5">
        <v>86</v>
      </c>
      <c r="B93" s="22" t="s">
        <v>109</v>
      </c>
      <c r="C93" s="19" t="s">
        <v>102</v>
      </c>
      <c r="D93" s="14">
        <v>137000</v>
      </c>
      <c r="E93" s="14">
        <v>137000</v>
      </c>
      <c r="F93" s="50">
        <f t="shared" si="1"/>
        <v>100</v>
      </c>
    </row>
    <row r="94" spans="1:6" s="43" customFormat="1" ht="52.5" customHeight="1">
      <c r="A94" s="5">
        <v>87</v>
      </c>
      <c r="B94" s="22" t="s">
        <v>110</v>
      </c>
      <c r="C94" s="19" t="s">
        <v>102</v>
      </c>
      <c r="D94" s="14">
        <f>1550000-254600</f>
        <v>1295400</v>
      </c>
      <c r="E94" s="14">
        <f>1550000-254600</f>
        <v>1295400</v>
      </c>
      <c r="F94" s="50">
        <f t="shared" si="1"/>
        <v>100</v>
      </c>
    </row>
    <row r="95" spans="1:6" s="43" customFormat="1" ht="45">
      <c r="A95" s="5">
        <v>88</v>
      </c>
      <c r="B95" s="21" t="s">
        <v>187</v>
      </c>
      <c r="C95" s="19" t="s">
        <v>102</v>
      </c>
      <c r="D95" s="14">
        <v>1929400</v>
      </c>
      <c r="E95" s="14">
        <v>1346681.67</v>
      </c>
      <c r="F95" s="50">
        <f t="shared" si="1"/>
        <v>69.797951176531555</v>
      </c>
    </row>
    <row r="96" spans="1:6" s="43" customFormat="1" ht="45">
      <c r="A96" s="5">
        <v>89</v>
      </c>
      <c r="B96" s="22" t="s">
        <v>87</v>
      </c>
      <c r="C96" s="19" t="s">
        <v>102</v>
      </c>
      <c r="D96" s="14">
        <f>231698000+11776700</f>
        <v>243474700</v>
      </c>
      <c r="E96" s="14">
        <f>222224151.95+20215471.05</f>
        <v>242439623</v>
      </c>
      <c r="F96" s="50">
        <f t="shared" si="1"/>
        <v>99.57487287180146</v>
      </c>
    </row>
    <row r="97" spans="1:6" s="41" customFormat="1" ht="45">
      <c r="A97" s="5">
        <v>90</v>
      </c>
      <c r="B97" s="12" t="s">
        <v>203</v>
      </c>
      <c r="C97" s="13" t="s">
        <v>180</v>
      </c>
      <c r="D97" s="14">
        <f>D98</f>
        <v>19900</v>
      </c>
      <c r="E97" s="14">
        <f>E98</f>
        <v>19900</v>
      </c>
      <c r="F97" s="50">
        <f t="shared" si="1"/>
        <v>100</v>
      </c>
    </row>
    <row r="98" spans="1:6" s="42" customFormat="1" ht="45">
      <c r="A98" s="5">
        <v>91</v>
      </c>
      <c r="B98" s="12" t="s">
        <v>202</v>
      </c>
      <c r="C98" s="13" t="s">
        <v>181</v>
      </c>
      <c r="D98" s="9">
        <v>19900</v>
      </c>
      <c r="E98" s="9">
        <v>19900</v>
      </c>
      <c r="F98" s="50">
        <f t="shared" si="1"/>
        <v>100</v>
      </c>
    </row>
    <row r="99" spans="1:6" ht="30">
      <c r="A99" s="5">
        <v>92</v>
      </c>
      <c r="B99" s="12" t="s">
        <v>90</v>
      </c>
      <c r="C99" s="13" t="s">
        <v>106</v>
      </c>
      <c r="D99" s="48">
        <f t="shared" ref="D99:E101" si="2">D100</f>
        <v>35852000</v>
      </c>
      <c r="E99" s="48">
        <f t="shared" si="2"/>
        <v>35327612.850000001</v>
      </c>
      <c r="F99" s="50">
        <f t="shared" si="1"/>
        <v>98.537355935512664</v>
      </c>
    </row>
    <row r="100" spans="1:6" ht="30">
      <c r="A100" s="5">
        <v>93</v>
      </c>
      <c r="B100" s="12" t="s">
        <v>111</v>
      </c>
      <c r="C100" s="13" t="s">
        <v>103</v>
      </c>
      <c r="D100" s="9">
        <v>35852000</v>
      </c>
      <c r="E100" s="9">
        <v>35327612.850000001</v>
      </c>
      <c r="F100" s="50">
        <f t="shared" si="1"/>
        <v>98.537355935512664</v>
      </c>
    </row>
    <row r="101" spans="1:6" ht="45">
      <c r="A101" s="5">
        <v>94</v>
      </c>
      <c r="B101" s="12" t="s">
        <v>167</v>
      </c>
      <c r="C101" s="13" t="s">
        <v>165</v>
      </c>
      <c r="D101" s="48">
        <f t="shared" si="2"/>
        <v>299400</v>
      </c>
      <c r="E101" s="48">
        <f t="shared" si="2"/>
        <v>299400</v>
      </c>
      <c r="F101" s="50">
        <f t="shared" si="1"/>
        <v>100</v>
      </c>
    </row>
    <row r="102" spans="1:6" ht="45">
      <c r="A102" s="5">
        <v>95</v>
      </c>
      <c r="B102" s="12" t="s">
        <v>166</v>
      </c>
      <c r="C102" s="13" t="s">
        <v>164</v>
      </c>
      <c r="D102" s="9">
        <v>299400</v>
      </c>
      <c r="E102" s="9">
        <v>299400</v>
      </c>
      <c r="F102" s="50">
        <f t="shared" si="1"/>
        <v>100</v>
      </c>
    </row>
    <row r="103" spans="1:6" s="42" customFormat="1">
      <c r="A103" s="5">
        <v>96</v>
      </c>
      <c r="B103" s="12" t="s">
        <v>80</v>
      </c>
      <c r="C103" s="13" t="s">
        <v>104</v>
      </c>
      <c r="D103" s="48">
        <f t="shared" ref="D103:E103" si="3">D104</f>
        <v>1270824800</v>
      </c>
      <c r="E103" s="48">
        <f t="shared" si="3"/>
        <v>1270824800</v>
      </c>
      <c r="F103" s="50">
        <f t="shared" si="1"/>
        <v>100</v>
      </c>
    </row>
    <row r="104" spans="1:6" s="41" customFormat="1">
      <c r="A104" s="5">
        <v>97</v>
      </c>
      <c r="B104" s="18" t="s">
        <v>81</v>
      </c>
      <c r="C104" s="19" t="s">
        <v>105</v>
      </c>
      <c r="D104" s="14">
        <f>D105+D106</f>
        <v>1270824800</v>
      </c>
      <c r="E104" s="14">
        <f>E105+E106</f>
        <v>1270824800</v>
      </c>
      <c r="F104" s="50">
        <f t="shared" si="1"/>
        <v>100</v>
      </c>
    </row>
    <row r="105" spans="1:6" s="41" customFormat="1" ht="75">
      <c r="A105" s="5">
        <v>98</v>
      </c>
      <c r="B105" s="21" t="s">
        <v>112</v>
      </c>
      <c r="C105" s="19" t="s">
        <v>105</v>
      </c>
      <c r="D105" s="14">
        <f>725709000-33092000-3000000-200000</f>
        <v>689417000</v>
      </c>
      <c r="E105" s="14">
        <f>725709000-33092000-3000000-200000</f>
        <v>689417000</v>
      </c>
      <c r="F105" s="50">
        <f t="shared" si="1"/>
        <v>100</v>
      </c>
    </row>
    <row r="106" spans="1:6" s="41" customFormat="1" ht="45">
      <c r="A106" s="5">
        <v>99</v>
      </c>
      <c r="B106" s="22" t="s">
        <v>88</v>
      </c>
      <c r="C106" s="19" t="s">
        <v>105</v>
      </c>
      <c r="D106" s="14">
        <f>680567000-87567000-7700000-3892200</f>
        <v>581407800</v>
      </c>
      <c r="E106" s="14">
        <f>680567000-87567000-7700000-3892200</f>
        <v>581407800</v>
      </c>
      <c r="F106" s="50">
        <f t="shared" si="1"/>
        <v>100</v>
      </c>
    </row>
    <row r="107" spans="1:6">
      <c r="A107" s="5">
        <v>100</v>
      </c>
      <c r="B107" s="12" t="s">
        <v>172</v>
      </c>
      <c r="C107" s="13" t="s">
        <v>168</v>
      </c>
      <c r="D107" s="48">
        <f>D108+D112+D110</f>
        <v>223911064</v>
      </c>
      <c r="E107" s="48">
        <f>E108+E112+E110</f>
        <v>224081064</v>
      </c>
      <c r="F107" s="50">
        <f t="shared" si="1"/>
        <v>100.0759230012859</v>
      </c>
    </row>
    <row r="108" spans="1:6" s="42" customFormat="1" ht="45">
      <c r="A108" s="5">
        <v>101</v>
      </c>
      <c r="B108" s="12" t="s">
        <v>195</v>
      </c>
      <c r="C108" s="13" t="s">
        <v>196</v>
      </c>
      <c r="D108" s="9">
        <f>D109</f>
        <v>11448900</v>
      </c>
      <c r="E108" s="9">
        <f>E109</f>
        <v>11448900</v>
      </c>
      <c r="F108" s="50">
        <f t="shared" si="1"/>
        <v>100</v>
      </c>
    </row>
    <row r="109" spans="1:6" s="42" customFormat="1" ht="45">
      <c r="A109" s="5">
        <v>102</v>
      </c>
      <c r="B109" s="18" t="s">
        <v>193</v>
      </c>
      <c r="C109" s="13" t="s">
        <v>194</v>
      </c>
      <c r="D109" s="9">
        <v>11448900</v>
      </c>
      <c r="E109" s="9">
        <v>11448900</v>
      </c>
      <c r="F109" s="50">
        <f t="shared" si="1"/>
        <v>100</v>
      </c>
    </row>
    <row r="110" spans="1:6" ht="45">
      <c r="A110" s="5">
        <v>103</v>
      </c>
      <c r="B110" s="18" t="s">
        <v>185</v>
      </c>
      <c r="C110" s="19" t="s">
        <v>182</v>
      </c>
      <c r="D110" s="9">
        <f>D111</f>
        <v>90000000</v>
      </c>
      <c r="E110" s="9">
        <f>E111</f>
        <v>90000000</v>
      </c>
      <c r="F110" s="50">
        <f t="shared" si="1"/>
        <v>100</v>
      </c>
    </row>
    <row r="111" spans="1:6" ht="60">
      <c r="A111" s="5">
        <v>104</v>
      </c>
      <c r="B111" s="12" t="s">
        <v>184</v>
      </c>
      <c r="C111" s="19" t="s">
        <v>183</v>
      </c>
      <c r="D111" s="9">
        <v>90000000</v>
      </c>
      <c r="E111" s="9">
        <v>90000000</v>
      </c>
      <c r="F111" s="50">
        <f t="shared" si="1"/>
        <v>100</v>
      </c>
    </row>
    <row r="112" spans="1:6">
      <c r="A112" s="5">
        <v>105</v>
      </c>
      <c r="B112" s="12" t="s">
        <v>173</v>
      </c>
      <c r="C112" s="19" t="s">
        <v>169</v>
      </c>
      <c r="D112" s="9">
        <f>D113</f>
        <v>122462164</v>
      </c>
      <c r="E112" s="9">
        <f>E113</f>
        <v>122632164</v>
      </c>
      <c r="F112" s="50">
        <f t="shared" si="1"/>
        <v>100.1388183863875</v>
      </c>
    </row>
    <row r="113" spans="1:6">
      <c r="A113" s="5">
        <v>106</v>
      </c>
      <c r="B113" s="12" t="s">
        <v>174</v>
      </c>
      <c r="C113" s="19" t="s">
        <v>170</v>
      </c>
      <c r="D113" s="9">
        <f>SUM(D114:D123)</f>
        <v>122462164</v>
      </c>
      <c r="E113" s="9">
        <f>SUM(E114:E123)</f>
        <v>122632164</v>
      </c>
      <c r="F113" s="50">
        <f t="shared" si="1"/>
        <v>100.1388183863875</v>
      </c>
    </row>
    <row r="114" spans="1:6" ht="75">
      <c r="A114" s="5">
        <v>107</v>
      </c>
      <c r="B114" s="12" t="s">
        <v>176</v>
      </c>
      <c r="C114" s="19" t="s">
        <v>170</v>
      </c>
      <c r="D114" s="9">
        <f>1827200-1096300+880900</f>
        <v>1611800</v>
      </c>
      <c r="E114" s="9">
        <f>1827200-1096300+880900</f>
        <v>1611800</v>
      </c>
      <c r="F114" s="50">
        <f t="shared" si="1"/>
        <v>100</v>
      </c>
    </row>
    <row r="115" spans="1:6" ht="30">
      <c r="A115" s="5">
        <v>108</v>
      </c>
      <c r="B115" s="12" t="s">
        <v>177</v>
      </c>
      <c r="C115" s="19" t="s">
        <v>170</v>
      </c>
      <c r="D115" s="9">
        <v>956904</v>
      </c>
      <c r="E115" s="9">
        <v>956904</v>
      </c>
      <c r="F115" s="50">
        <f t="shared" si="1"/>
        <v>100</v>
      </c>
    </row>
    <row r="116" spans="1:6" ht="45">
      <c r="A116" s="5">
        <v>109</v>
      </c>
      <c r="B116" s="12" t="s">
        <v>190</v>
      </c>
      <c r="C116" s="19" t="s">
        <v>170</v>
      </c>
      <c r="D116" s="9">
        <v>498000</v>
      </c>
      <c r="E116" s="9">
        <v>498000</v>
      </c>
      <c r="F116" s="50">
        <f t="shared" si="1"/>
        <v>100</v>
      </c>
    </row>
    <row r="117" spans="1:6" ht="45">
      <c r="A117" s="5">
        <v>110</v>
      </c>
      <c r="B117" s="12" t="s">
        <v>189</v>
      </c>
      <c r="C117" s="19" t="s">
        <v>170</v>
      </c>
      <c r="D117" s="9">
        <v>416660</v>
      </c>
      <c r="E117" s="9">
        <v>416660</v>
      </c>
      <c r="F117" s="50">
        <f t="shared" si="1"/>
        <v>100</v>
      </c>
    </row>
    <row r="118" spans="1:6" ht="50.25" customHeight="1">
      <c r="A118" s="5">
        <v>111</v>
      </c>
      <c r="B118" s="12" t="s">
        <v>191</v>
      </c>
      <c r="C118" s="19" t="s">
        <v>170</v>
      </c>
      <c r="D118" s="9">
        <f>16630500+813000</f>
        <v>17443500</v>
      </c>
      <c r="E118" s="9">
        <f>16630500+813000</f>
        <v>17443500</v>
      </c>
      <c r="F118" s="50">
        <f t="shared" si="1"/>
        <v>100</v>
      </c>
    </row>
    <row r="119" spans="1:6" ht="60">
      <c r="A119" s="5">
        <v>112</v>
      </c>
      <c r="B119" s="12" t="s">
        <v>192</v>
      </c>
      <c r="C119" s="19" t="s">
        <v>170</v>
      </c>
      <c r="D119" s="9">
        <v>1185300</v>
      </c>
      <c r="E119" s="9">
        <v>1185300</v>
      </c>
      <c r="F119" s="50">
        <f t="shared" si="1"/>
        <v>100</v>
      </c>
    </row>
    <row r="120" spans="1:6" ht="30">
      <c r="A120" s="5">
        <v>113</v>
      </c>
      <c r="B120" s="12" t="s">
        <v>204</v>
      </c>
      <c r="C120" s="19" t="s">
        <v>170</v>
      </c>
      <c r="D120" s="9">
        <v>150000</v>
      </c>
      <c r="E120" s="9">
        <v>150000</v>
      </c>
      <c r="F120" s="50">
        <f t="shared" si="1"/>
        <v>100</v>
      </c>
    </row>
    <row r="121" spans="1:6" ht="30">
      <c r="A121" s="5">
        <v>114</v>
      </c>
      <c r="B121" s="12" t="s">
        <v>209</v>
      </c>
      <c r="C121" s="19" t="s">
        <v>170</v>
      </c>
      <c r="D121" s="9">
        <v>200000</v>
      </c>
      <c r="E121" s="9">
        <v>200000</v>
      </c>
      <c r="F121" s="50">
        <f t="shared" si="1"/>
        <v>100</v>
      </c>
    </row>
    <row r="122" spans="1:6" ht="60">
      <c r="A122" s="5">
        <v>115</v>
      </c>
      <c r="B122" s="12" t="s">
        <v>210</v>
      </c>
      <c r="C122" s="19" t="s">
        <v>170</v>
      </c>
      <c r="D122" s="9">
        <v>100000000</v>
      </c>
      <c r="E122" s="9">
        <v>100000000</v>
      </c>
      <c r="F122" s="50">
        <f t="shared" ref="F122" si="4">E122/D122*100</f>
        <v>100</v>
      </c>
    </row>
    <row r="123" spans="1:6" ht="60">
      <c r="A123" s="5">
        <v>116</v>
      </c>
      <c r="B123" s="12" t="s">
        <v>220</v>
      </c>
      <c r="C123" s="19" t="s">
        <v>170</v>
      </c>
      <c r="D123" s="9">
        <v>0</v>
      </c>
      <c r="E123" s="9">
        <v>170000</v>
      </c>
      <c r="F123" s="50" t="s">
        <v>215</v>
      </c>
    </row>
    <row r="124" spans="1:6">
      <c r="A124" s="5">
        <v>117</v>
      </c>
      <c r="B124" s="12" t="s">
        <v>175</v>
      </c>
      <c r="C124" s="16" t="s">
        <v>171</v>
      </c>
      <c r="D124" s="9">
        <f>25500000+11000000</f>
        <v>36500000</v>
      </c>
      <c r="E124" s="9">
        <f>25500000+11000000</f>
        <v>36500000</v>
      </c>
      <c r="F124" s="50">
        <f t="shared" si="1"/>
        <v>100</v>
      </c>
    </row>
    <row r="125" spans="1:6" s="41" customFormat="1" ht="60">
      <c r="A125" s="5">
        <v>118</v>
      </c>
      <c r="B125" s="23" t="s">
        <v>146</v>
      </c>
      <c r="C125" s="19" t="s">
        <v>147</v>
      </c>
      <c r="D125" s="24">
        <f>24500126.33+22324061.53+0.33-20022292.39</f>
        <v>26801895.799999997</v>
      </c>
      <c r="E125" s="24">
        <v>27828693.530000001</v>
      </c>
      <c r="F125" s="50">
        <f t="shared" si="1"/>
        <v>103.83106380855345</v>
      </c>
    </row>
    <row r="126" spans="1:6" s="41" customFormat="1" ht="30">
      <c r="A126" s="5">
        <v>119</v>
      </c>
      <c r="B126" s="23" t="s">
        <v>148</v>
      </c>
      <c r="C126" s="19" t="s">
        <v>149</v>
      </c>
      <c r="D126" s="24">
        <f>-13294420.4-30777.37-663.4</f>
        <v>-13325861.17</v>
      </c>
      <c r="E126" s="24">
        <f>-13294420.4-30777.37-663.4</f>
        <v>-13325861.17</v>
      </c>
      <c r="F126" s="50">
        <f t="shared" si="1"/>
        <v>100</v>
      </c>
    </row>
    <row r="127" spans="1:6">
      <c r="B127" s="45"/>
      <c r="C127" s="46"/>
      <c r="D127" s="46"/>
    </row>
    <row r="128" spans="1:6">
      <c r="C128" s="28"/>
      <c r="D128" s="28"/>
    </row>
    <row r="129" spans="3:4">
      <c r="C129" s="28"/>
      <c r="D129" s="28"/>
    </row>
    <row r="130" spans="3:4">
      <c r="C130" s="28"/>
      <c r="D130" s="28"/>
    </row>
    <row r="131" spans="3:4">
      <c r="C131" s="28"/>
      <c r="D131" s="28"/>
    </row>
    <row r="132" spans="3:4">
      <c r="C132" s="28"/>
      <c r="D132" s="28"/>
    </row>
    <row r="133" spans="3:4">
      <c r="C133" s="28"/>
      <c r="D133" s="28"/>
    </row>
    <row r="134" spans="3:4">
      <c r="C134" s="28"/>
      <c r="D134" s="28"/>
    </row>
    <row r="135" spans="3:4">
      <c r="C135" s="28"/>
      <c r="D135" s="28"/>
    </row>
    <row r="136" spans="3:4">
      <c r="C136" s="28"/>
      <c r="D136" s="28"/>
    </row>
    <row r="137" spans="3:4">
      <c r="C137" s="28"/>
      <c r="D137" s="28"/>
    </row>
    <row r="138" spans="3:4">
      <c r="C138" s="28"/>
      <c r="D138" s="28"/>
    </row>
    <row r="139" spans="3:4">
      <c r="C139" s="28"/>
      <c r="D139" s="28"/>
    </row>
    <row r="140" spans="3:4">
      <c r="C140" s="28"/>
      <c r="D140" s="28"/>
    </row>
    <row r="141" spans="3:4">
      <c r="C141" s="28"/>
      <c r="D141" s="28"/>
    </row>
    <row r="142" spans="3:4">
      <c r="C142" s="28"/>
      <c r="D142" s="28"/>
    </row>
    <row r="143" spans="3:4">
      <c r="C143" s="28"/>
      <c r="D143" s="28"/>
    </row>
    <row r="144" spans="3:4">
      <c r="C144" s="28"/>
      <c r="D144" s="28"/>
    </row>
    <row r="145" spans="3:4">
      <c r="C145" s="28"/>
      <c r="D145" s="28"/>
    </row>
    <row r="146" spans="3:4">
      <c r="C146" s="28"/>
      <c r="D146" s="28"/>
    </row>
    <row r="147" spans="3:4">
      <c r="C147" s="28"/>
      <c r="D147" s="28"/>
    </row>
    <row r="148" spans="3:4">
      <c r="C148" s="28"/>
      <c r="D148" s="28"/>
    </row>
    <row r="149" spans="3:4">
      <c r="C149" s="28"/>
      <c r="D149" s="28"/>
    </row>
    <row r="150" spans="3:4">
      <c r="C150" s="28"/>
      <c r="D150" s="28"/>
    </row>
  </sheetData>
  <mergeCells count="1">
    <mergeCell ref="A3:F4"/>
  </mergeCells>
  <pageMargins left="1.1417322834645669" right="0.39370078740157483" top="0.78740157480314965" bottom="0.78740157480314965" header="0.6692913385826772" footer="0.6692913385826772"/>
  <pageSetup paperSize="8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2021-03-29T05:04:21Z</cp:lastPrinted>
  <dcterms:created xsi:type="dcterms:W3CDTF">2018-10-18T10:31:29Z</dcterms:created>
  <dcterms:modified xsi:type="dcterms:W3CDTF">2021-06-01T10:07:24Z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